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 up 4.12.2015\My documents\FINANCIJE-izvješća,planovi\2019\izvješće\"/>
    </mc:Choice>
  </mc:AlternateContent>
  <bookViews>
    <workbookView xWindow="-120" yWindow="-120" windowWidth="19440" windowHeight="11160"/>
  </bookViews>
  <sheets>
    <sheet name="Prva strana " sheetId="6" r:id="rId1"/>
    <sheet name="Račun prihoda i rashoda" sheetId="7" r:id="rId2"/>
    <sheet name="Prihodi i rashodi po izvorima" sheetId="9" r:id="rId3"/>
    <sheet name="Plan i izvršenje" sheetId="11" r:id="rId4"/>
    <sheet name="Obrazloženje po programima" sheetId="4" r:id="rId5"/>
    <sheet name="Odluka o raspodjeli rezultata" sheetId="3" r:id="rId6"/>
  </sheets>
  <definedNames>
    <definedName name="_xlnm.Print_Area" localSheetId="4">'Obrazloženje po programima'!$B$1:$F$48</definedName>
    <definedName name="_xlnm.Print_Area" localSheetId="5">'Odluka o raspodjeli rezultata'!$C$1:$C$29</definedName>
    <definedName name="_xlnm.Print_Area" localSheetId="2">'Prihodi i rashodi po izvorima'!$B$1:$E$51</definedName>
    <definedName name="_xlnm.Print_Area" localSheetId="0">'Prva strana '!$B$1:$I$27</definedName>
    <definedName name="_xlnm.Print_Area" localSheetId="1">'Račun prihoda i rashoda'!$B$1:$F$30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11" l="1"/>
  <c r="G50" i="11"/>
  <c r="G51" i="11"/>
  <c r="G53" i="11"/>
  <c r="G54" i="11"/>
  <c r="G58" i="11"/>
  <c r="G59" i="11"/>
  <c r="G61" i="11"/>
  <c r="G63" i="11"/>
  <c r="G64" i="11"/>
  <c r="G67" i="11"/>
  <c r="G68" i="11"/>
  <c r="G71" i="11"/>
  <c r="G72" i="11"/>
  <c r="G76" i="11"/>
  <c r="G77" i="11"/>
  <c r="G78" i="11"/>
  <c r="G79" i="11"/>
  <c r="G80" i="11"/>
  <c r="G81" i="11"/>
  <c r="G82" i="11"/>
  <c r="G83" i="11"/>
  <c r="G84" i="11"/>
  <c r="G86" i="11"/>
  <c r="G87" i="11"/>
  <c r="G88" i="11"/>
  <c r="G90" i="11"/>
  <c r="G91" i="11"/>
  <c r="G92" i="11"/>
  <c r="G96" i="11"/>
  <c r="G97" i="11"/>
  <c r="G98" i="11"/>
  <c r="G99" i="11"/>
  <c r="G100" i="11"/>
  <c r="G101" i="11"/>
  <c r="G102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20" i="11"/>
  <c r="G121" i="11"/>
  <c r="G125" i="11"/>
  <c r="G126" i="11"/>
  <c r="G127" i="11"/>
  <c r="G128" i="11"/>
  <c r="G129" i="11"/>
  <c r="G130" i="11"/>
  <c r="G131" i="11"/>
  <c r="G133" i="11"/>
  <c r="G134" i="11"/>
  <c r="G135" i="11"/>
  <c r="G136" i="11"/>
  <c r="G137" i="11"/>
  <c r="G138" i="11"/>
  <c r="G139" i="11"/>
  <c r="G140" i="11"/>
  <c r="G142" i="11"/>
  <c r="G143" i="11"/>
  <c r="G144" i="11"/>
  <c r="G145" i="11"/>
  <c r="G146" i="11"/>
  <c r="G147" i="11"/>
  <c r="G148" i="11"/>
  <c r="G150" i="11"/>
  <c r="G151" i="11"/>
  <c r="G152" i="11"/>
  <c r="G155" i="11"/>
  <c r="G156" i="11"/>
  <c r="G157" i="11"/>
  <c r="G158" i="11"/>
  <c r="G159" i="11"/>
  <c r="G161" i="11"/>
  <c r="G162" i="11"/>
  <c r="G163" i="11"/>
  <c r="G164" i="11"/>
  <c r="G165" i="11"/>
  <c r="G166" i="11"/>
  <c r="G168" i="11"/>
  <c r="G169" i="11"/>
  <c r="G170" i="11"/>
  <c r="G171" i="11"/>
  <c r="G172" i="11"/>
  <c r="G173" i="11"/>
  <c r="G174" i="11"/>
  <c r="G176" i="11"/>
  <c r="G177" i="11"/>
  <c r="G178" i="11"/>
  <c r="G180" i="11"/>
  <c r="G183" i="11"/>
  <c r="G184" i="11"/>
  <c r="G185" i="11"/>
  <c r="G186" i="11"/>
  <c r="G187" i="11"/>
  <c r="G188" i="11"/>
  <c r="G189" i="11"/>
  <c r="G191" i="11"/>
  <c r="G192" i="11"/>
  <c r="G193" i="11"/>
  <c r="G194" i="11"/>
  <c r="G195" i="11"/>
  <c r="G196" i="11"/>
  <c r="G197" i="11"/>
  <c r="G198" i="11"/>
  <c r="G200" i="11"/>
  <c r="G202" i="11"/>
  <c r="G203" i="11"/>
  <c r="G204" i="11"/>
  <c r="G205" i="11"/>
  <c r="G206" i="11"/>
  <c r="G207" i="11"/>
  <c r="G208" i="11"/>
  <c r="G209" i="11"/>
  <c r="G214" i="11"/>
  <c r="G217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2" i="11"/>
  <c r="G243" i="11"/>
  <c r="G244" i="11"/>
  <c r="G245" i="11"/>
  <c r="G246" i="11"/>
  <c r="G247" i="11"/>
  <c r="G248" i="11"/>
  <c r="G249" i="11"/>
  <c r="G251" i="11"/>
  <c r="G252" i="11"/>
  <c r="G257" i="11"/>
  <c r="G259" i="11"/>
  <c r="G260" i="11"/>
  <c r="G261" i="11"/>
  <c r="G262" i="11"/>
  <c r="G265" i="11"/>
  <c r="G266" i="11"/>
  <c r="G267" i="11"/>
  <c r="G268" i="11"/>
  <c r="G269" i="11"/>
  <c r="G272" i="11"/>
  <c r="G273" i="11"/>
  <c r="G275" i="11"/>
  <c r="G276" i="11"/>
  <c r="G277" i="11"/>
  <c r="G278" i="11"/>
  <c r="G279" i="11"/>
  <c r="G280" i="11"/>
  <c r="G281" i="11"/>
  <c r="G282" i="11"/>
  <c r="G283" i="11"/>
  <c r="G284" i="11"/>
  <c r="G285" i="11"/>
  <c r="G287" i="11"/>
  <c r="G288" i="11"/>
  <c r="G289" i="11"/>
  <c r="G293" i="11"/>
  <c r="G294" i="11"/>
  <c r="G295" i="11"/>
  <c r="G296" i="11"/>
  <c r="G297" i="11"/>
  <c r="G300" i="11"/>
  <c r="G301" i="11"/>
  <c r="G302" i="11"/>
  <c r="G303" i="11"/>
  <c r="G304" i="11"/>
  <c r="G305" i="11"/>
  <c r="G306" i="11"/>
  <c r="G307" i="11"/>
  <c r="G308" i="11"/>
  <c r="G310" i="11"/>
  <c r="G317" i="11"/>
  <c r="G321" i="11"/>
  <c r="G322" i="11"/>
  <c r="G323" i="11"/>
  <c r="G328" i="11"/>
  <c r="G344" i="11"/>
  <c r="G347" i="11"/>
  <c r="G348" i="11"/>
  <c r="G349" i="11"/>
  <c r="G350" i="11"/>
  <c r="G351" i="11"/>
  <c r="G352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3" i="11"/>
  <c r="G374" i="11"/>
  <c r="G378" i="11"/>
  <c r="F376" i="11" l="1"/>
  <c r="E376" i="11"/>
  <c r="E46" i="11" s="1"/>
  <c r="E45" i="11" s="1"/>
  <c r="E10" i="11" s="1"/>
  <c r="F375" i="11"/>
  <c r="E375" i="11"/>
  <c r="F358" i="11"/>
  <c r="E358" i="11"/>
  <c r="F357" i="11"/>
  <c r="E357" i="11"/>
  <c r="F346" i="11"/>
  <c r="E346" i="11"/>
  <c r="F345" i="11"/>
  <c r="E345" i="11"/>
  <c r="F343" i="11"/>
  <c r="E343" i="11"/>
  <c r="D343" i="11"/>
  <c r="C343" i="11"/>
  <c r="B343" i="11"/>
  <c r="F333" i="11"/>
  <c r="E333" i="11"/>
  <c r="F329" i="11"/>
  <c r="E329" i="11"/>
  <c r="F327" i="11"/>
  <c r="E327" i="11"/>
  <c r="F326" i="11"/>
  <c r="E326" i="11"/>
  <c r="F324" i="11"/>
  <c r="E324" i="11"/>
  <c r="F320" i="11"/>
  <c r="E320" i="11"/>
  <c r="F316" i="11"/>
  <c r="E316" i="11"/>
  <c r="F315" i="11"/>
  <c r="E315" i="11"/>
  <c r="F311" i="11"/>
  <c r="E311" i="11"/>
  <c r="F309" i="11"/>
  <c r="E309" i="11"/>
  <c r="F299" i="11"/>
  <c r="E299" i="11"/>
  <c r="F298" i="11"/>
  <c r="E298" i="11"/>
  <c r="F290" i="11"/>
  <c r="E290" i="11"/>
  <c r="F286" i="11"/>
  <c r="E286" i="11"/>
  <c r="F274" i="11"/>
  <c r="E274" i="11"/>
  <c r="F271" i="11"/>
  <c r="E271" i="11"/>
  <c r="F270" i="11"/>
  <c r="E270" i="11"/>
  <c r="F264" i="11"/>
  <c r="E264" i="11"/>
  <c r="F250" i="11"/>
  <c r="E250" i="11"/>
  <c r="F241" i="11"/>
  <c r="E241" i="11"/>
  <c r="F226" i="11"/>
  <c r="E226" i="11"/>
  <c r="F225" i="11"/>
  <c r="E225" i="11"/>
  <c r="F220" i="11"/>
  <c r="E220" i="11"/>
  <c r="F219" i="11"/>
  <c r="E219" i="11"/>
  <c r="F216" i="11"/>
  <c r="E216" i="11"/>
  <c r="F213" i="11"/>
  <c r="E213" i="11"/>
  <c r="F212" i="11"/>
  <c r="E212" i="11"/>
  <c r="F210" i="11"/>
  <c r="E210" i="11"/>
  <c r="F199" i="11"/>
  <c r="E199" i="11"/>
  <c r="F190" i="11"/>
  <c r="E190" i="11"/>
  <c r="F182" i="11"/>
  <c r="E182" i="11"/>
  <c r="E181" i="11" s="1"/>
  <c r="F181" i="11"/>
  <c r="F175" i="11"/>
  <c r="E175" i="11"/>
  <c r="F167" i="11"/>
  <c r="E167" i="11"/>
  <c r="F160" i="11"/>
  <c r="E160" i="11"/>
  <c r="F154" i="11"/>
  <c r="E154" i="11"/>
  <c r="E153" i="11" s="1"/>
  <c r="F149" i="11"/>
  <c r="E149" i="11"/>
  <c r="E19" i="11" s="1"/>
  <c r="F141" i="11"/>
  <c r="E141" i="11"/>
  <c r="F132" i="11"/>
  <c r="E132" i="11"/>
  <c r="F124" i="11"/>
  <c r="E124" i="11"/>
  <c r="E123" i="11" s="1"/>
  <c r="F121" i="11"/>
  <c r="F18" i="11" s="1"/>
  <c r="E121" i="11"/>
  <c r="F95" i="11"/>
  <c r="G95" i="11" s="1"/>
  <c r="E95" i="11"/>
  <c r="F75" i="11"/>
  <c r="G75" i="11" s="1"/>
  <c r="E75" i="11"/>
  <c r="E74" i="11"/>
  <c r="F70" i="11"/>
  <c r="E70" i="11"/>
  <c r="E13" i="11" s="1"/>
  <c r="F55" i="11"/>
  <c r="E55" i="11"/>
  <c r="E12" i="11" s="1"/>
  <c r="F49" i="11"/>
  <c r="E49" i="11"/>
  <c r="E11" i="11" s="1"/>
  <c r="E23" i="11" s="1"/>
  <c r="E35" i="11" s="1"/>
  <c r="F48" i="11"/>
  <c r="F46" i="11"/>
  <c r="F45" i="11" s="1"/>
  <c r="G45" i="11" s="1"/>
  <c r="E44" i="11"/>
  <c r="F42" i="11"/>
  <c r="F40" i="11"/>
  <c r="E40" i="11"/>
  <c r="F26" i="11"/>
  <c r="E17" i="11"/>
  <c r="E15" i="11"/>
  <c r="E25" i="11" l="1"/>
  <c r="E37" i="11" s="1"/>
  <c r="E18" i="11"/>
  <c r="E14" i="11" s="1"/>
  <c r="E16" i="11"/>
  <c r="G124" i="11"/>
  <c r="G132" i="11"/>
  <c r="G141" i="11"/>
  <c r="G149" i="11"/>
  <c r="G343" i="11"/>
  <c r="G345" i="11"/>
  <c r="G346" i="11"/>
  <c r="G357" i="11"/>
  <c r="G358" i="11"/>
  <c r="G375" i="11"/>
  <c r="G376" i="11"/>
  <c r="G46" i="11" s="1"/>
  <c r="E48" i="11"/>
  <c r="G48" i="11" s="1"/>
  <c r="G154" i="11"/>
  <c r="G160" i="11"/>
  <c r="G167" i="11"/>
  <c r="G175" i="11"/>
  <c r="G181" i="11"/>
  <c r="G182" i="11"/>
  <c r="G190" i="11"/>
  <c r="G199" i="11"/>
  <c r="G212" i="11"/>
  <c r="G213" i="11"/>
  <c r="G216" i="11"/>
  <c r="G225" i="11"/>
  <c r="G226" i="11"/>
  <c r="G241" i="11"/>
  <c r="G250" i="11"/>
  <c r="G264" i="11"/>
  <c r="G270" i="11"/>
  <c r="G271" i="11"/>
  <c r="G274" i="11"/>
  <c r="G286" i="11"/>
  <c r="G290" i="11"/>
  <c r="G298" i="11"/>
  <c r="G299" i="11"/>
  <c r="G309" i="11"/>
  <c r="G315" i="11"/>
  <c r="G316" i="11"/>
  <c r="G320" i="11"/>
  <c r="G326" i="11"/>
  <c r="G327" i="11"/>
  <c r="F16" i="11"/>
  <c r="F123" i="11"/>
  <c r="G123" i="11" s="1"/>
  <c r="F41" i="11"/>
  <c r="G44" i="11"/>
  <c r="G49" i="11"/>
  <c r="G55" i="11"/>
  <c r="G70" i="11"/>
  <c r="F332" i="11"/>
  <c r="G16" i="11"/>
  <c r="F74" i="11"/>
  <c r="F153" i="11"/>
  <c r="G153" i="11" s="1"/>
  <c r="E332" i="11"/>
  <c r="E73" i="11" s="1"/>
  <c r="E22" i="11"/>
  <c r="E34" i="11" s="1"/>
  <c r="F9" i="11"/>
  <c r="F10" i="11"/>
  <c r="G10" i="11" s="1"/>
  <c r="F11" i="11"/>
  <c r="G11" i="11" s="1"/>
  <c r="F12" i="11"/>
  <c r="G12" i="11" s="1"/>
  <c r="F13" i="11"/>
  <c r="G13" i="11" s="1"/>
  <c r="F15" i="11"/>
  <c r="G15" i="11" s="1"/>
  <c r="F17" i="11"/>
  <c r="G17" i="11" s="1"/>
  <c r="F19" i="11"/>
  <c r="G19" i="11" s="1"/>
  <c r="E43" i="11"/>
  <c r="G18" i="11" l="1"/>
  <c r="G332" i="11"/>
  <c r="G43" i="11"/>
  <c r="G74" i="11"/>
  <c r="F73" i="11"/>
  <c r="G73" i="11" s="1"/>
  <c r="F14" i="11"/>
  <c r="G14" i="11" s="1"/>
  <c r="F24" i="11"/>
  <c r="F36" i="11" s="1"/>
  <c r="F22" i="11"/>
  <c r="F34" i="11" s="1"/>
  <c r="E42" i="11"/>
  <c r="G42" i="11" s="1"/>
  <c r="F25" i="11"/>
  <c r="F37" i="11" s="1"/>
  <c r="F23" i="11"/>
  <c r="F35" i="11" s="1"/>
  <c r="F21" i="11"/>
  <c r="F8" i="11"/>
  <c r="D29" i="7"/>
  <c r="E41" i="11" l="1"/>
  <c r="G41" i="11" s="1"/>
  <c r="E9" i="11"/>
  <c r="G9" i="11" s="1"/>
  <c r="G8" i="11" s="1"/>
  <c r="F20" i="11"/>
  <c r="F33" i="11"/>
  <c r="F32" i="11" s="1"/>
  <c r="D21" i="7"/>
  <c r="D46" i="9"/>
  <c r="D38" i="9"/>
  <c r="D30" i="9"/>
  <c r="D22" i="9"/>
  <c r="D14" i="9"/>
  <c r="C46" i="9"/>
  <c r="C38" i="9"/>
  <c r="C30" i="9"/>
  <c r="C22" i="9"/>
  <c r="C14" i="9"/>
  <c r="E21" i="11" l="1"/>
  <c r="E8" i="11"/>
  <c r="E33" i="11" l="1"/>
  <c r="E32" i="11" s="1"/>
  <c r="E20" i="11"/>
  <c r="E13" i="7" l="1"/>
  <c r="E19" i="7" s="1"/>
  <c r="E25" i="7" s="1"/>
  <c r="D13" i="7"/>
  <c r="D19" i="7"/>
  <c r="D25" i="7" s="1"/>
  <c r="E22" i="7" l="1"/>
  <c r="E29" i="7" s="1"/>
  <c r="E21" i="7"/>
  <c r="E39" i="9" l="1"/>
  <c r="C41" i="9"/>
  <c r="C43" i="9" s="1"/>
  <c r="B2" i="7"/>
  <c r="D50" i="9"/>
  <c r="F16" i="7"/>
  <c r="F15" i="7"/>
  <c r="F14" i="7"/>
  <c r="F7" i="7"/>
  <c r="F21" i="7"/>
  <c r="D41" i="9" l="1"/>
  <c r="D43" i="9" s="1"/>
  <c r="E40" i="9"/>
  <c r="F9" i="7"/>
  <c r="E27" i="7" l="1"/>
  <c r="D27" i="7" l="1"/>
  <c r="F22" i="7"/>
  <c r="F29" i="7"/>
  <c r="D48" i="9"/>
  <c r="C48" i="9" l="1"/>
  <c r="F8" i="7"/>
  <c r="C47" i="9" l="1"/>
  <c r="C49" i="9" s="1"/>
  <c r="C51" i="9" s="1"/>
  <c r="D47" i="9"/>
  <c r="D49" i="9" s="1"/>
  <c r="D26" i="7" l="1"/>
  <c r="E20" i="7"/>
  <c r="E26" i="7"/>
  <c r="F6" i="7"/>
  <c r="D10" i="7"/>
  <c r="F20" i="7" l="1"/>
  <c r="B1" i="4" l="1"/>
  <c r="E31" i="9" l="1"/>
  <c r="E8" i="9"/>
  <c r="E15" i="9"/>
  <c r="C33" i="9"/>
  <c r="C9" i="9"/>
  <c r="D17" i="9"/>
  <c r="D19" i="9" s="1"/>
  <c r="C17" i="9"/>
  <c r="C19" i="9" s="1"/>
  <c r="D25" i="9"/>
  <c r="D27" i="9" s="1"/>
  <c r="E24" i="9"/>
  <c r="E23" i="9"/>
  <c r="E16" i="9"/>
  <c r="D33" i="9"/>
  <c r="D35" i="9" s="1"/>
  <c r="E32" i="9"/>
  <c r="C25" i="9"/>
  <c r="C27" i="9" s="1"/>
  <c r="E7" i="9"/>
  <c r="D9" i="9"/>
  <c r="D11" i="9" s="1"/>
  <c r="D51" i="9" l="1"/>
  <c r="E47" i="9"/>
  <c r="E48" i="9"/>
  <c r="B21" i="7" l="1"/>
  <c r="B20" i="7"/>
  <c r="F27" i="7"/>
  <c r="D28" i="7" l="1"/>
  <c r="F26" i="7"/>
  <c r="B22" i="7"/>
  <c r="E10" i="7"/>
  <c r="E28" i="7" s="1"/>
  <c r="E30" i="7" s="1"/>
  <c r="F10" i="7" l="1"/>
</calcChain>
</file>

<file path=xl/sharedStrings.xml><?xml version="1.0" encoding="utf-8"?>
<sst xmlns="http://schemas.openxmlformats.org/spreadsheetml/2006/main" count="1075" uniqueCount="334">
  <si>
    <t>Brojčana oznaka i naziv</t>
  </si>
  <si>
    <t>Indeks
izvrš./tek. plan</t>
  </si>
  <si>
    <t>6 Prihodi poslovanja</t>
  </si>
  <si>
    <t>7 Prihodi od prodaje nefinancijske imovine</t>
  </si>
  <si>
    <t>3 Rashodi poslovanja</t>
  </si>
  <si>
    <t>4 Rashodi za nabavu nefinancijske imovine</t>
  </si>
  <si>
    <t>Razlika</t>
  </si>
  <si>
    <t>Naziv</t>
  </si>
  <si>
    <t>Prihodi i primici</t>
  </si>
  <si>
    <t>Rashodi i izdaci</t>
  </si>
  <si>
    <t xml:space="preserve">Razlika </t>
  </si>
  <si>
    <t xml:space="preserve">Ukupno višak/manjak </t>
  </si>
  <si>
    <t>Samobor</t>
  </si>
  <si>
    <t>A. Račun prihoda i rashoda</t>
  </si>
  <si>
    <t>Raspoloživa sredstva iz prethodne godine</t>
  </si>
  <si>
    <t>PRIHODI / PRIMICI</t>
  </si>
  <si>
    <t>KONTO</t>
  </si>
  <si>
    <t>Indeks</t>
  </si>
  <si>
    <t>2. RAČUN PRIHODA I PRIMITAKA, RASHODA I IZDATAKA PO IZVORIMA FINANCIRANJA</t>
  </si>
  <si>
    <t>3. Plan i izvršenje financijskog plana</t>
  </si>
  <si>
    <t>2. Račun prihoda i primitaka, rashoda i izdataka po izvorima financiranja</t>
  </si>
  <si>
    <t>5. Odluka o raspodjeli rezultata</t>
  </si>
  <si>
    <t xml:space="preserve">Aktivnost  </t>
  </si>
  <si>
    <t xml:space="preserve">Redovna djelatnost </t>
  </si>
  <si>
    <t xml:space="preserve">Tekući plan </t>
  </si>
  <si>
    <t>Izvršenje</t>
  </si>
  <si>
    <t xml:space="preserve">Kapitalni projekt </t>
  </si>
  <si>
    <t>Oprema</t>
  </si>
  <si>
    <t>Pokazatelj uspješnosti</t>
  </si>
  <si>
    <t>Definicija</t>
  </si>
  <si>
    <t>Jedinica</t>
  </si>
  <si>
    <t>Broj</t>
  </si>
  <si>
    <t>Ciljana vrijednost</t>
  </si>
  <si>
    <t>Ostvarena vrijednost</t>
  </si>
  <si>
    <t>Galerija Prica</t>
  </si>
  <si>
    <t>Posebni programi</t>
  </si>
  <si>
    <t>broj</t>
  </si>
  <si>
    <t>Povećati broj posjetitelja koncerata te sudionika na radionicama u sklopu Samoborske glazbene jeseni</t>
  </si>
  <si>
    <t>Povećati broj posjetitelja Galerije Prica, posebno organiziranih skupina te sudionika radionica za djecu i odrasle</t>
  </si>
  <si>
    <t>PUČKO OTVORENO UČILIŠTE SAMOBOR</t>
  </si>
  <si>
    <t>Trg Matice hrvatske 3</t>
  </si>
  <si>
    <t>OIB: 37111215032</t>
  </si>
  <si>
    <t>PLAN</t>
  </si>
  <si>
    <t>IZVRŠENJE</t>
  </si>
  <si>
    <t>8 Primici financiranja</t>
  </si>
  <si>
    <t>5 Izdaci financiranja</t>
  </si>
  <si>
    <t>Neto zaduživanje</t>
  </si>
  <si>
    <t>C. Raspoloživa sredstva iz prethodnih godina</t>
  </si>
  <si>
    <t>D. UKUPNO PRORAČUN (A+B+C)</t>
  </si>
  <si>
    <t>B. Račun financiranja</t>
  </si>
  <si>
    <t>F. UKUPNO PRORAČUN (A+B+C+D+E)</t>
  </si>
  <si>
    <t>o raspodjeli rezultata</t>
  </si>
  <si>
    <t>ODLUKU</t>
  </si>
  <si>
    <t>Stručno osposobljavanje za rad bez zasnivanja radnog odnosa</t>
  </si>
  <si>
    <t>Oprema za Centar za mlade</t>
  </si>
  <si>
    <t>1. Račun prihoda i rashoda, račun financiranja, raspoloživih sredstva iz prethodnih
    godina, te  rezultat poslovanja</t>
  </si>
  <si>
    <t>4. Obrazloženje po programima odnosno aktivnostima/projektima uz naznaku
     izvršenja pokazatelja rezultata</t>
  </si>
  <si>
    <t>Centar za mlade</t>
  </si>
  <si>
    <t>Kinoprikazivačka djelatnost</t>
  </si>
  <si>
    <t>Obrazovanje</t>
  </si>
  <si>
    <t>Izvršenje 
2018.</t>
  </si>
  <si>
    <t>Tekući projekt T404001 Gastro klub za pametno zapošljavanje</t>
  </si>
  <si>
    <t>Tekući projekt T409501 "Zajedno možemo naprijed!"</t>
  </si>
  <si>
    <t>Povećati ukupan broj održanih događanja</t>
  </si>
  <si>
    <t>Postotak ostvarenja Programa javnih potreba u kulturi Grada Samobora - realizacija planiranih programa</t>
  </si>
  <si>
    <t>Postotak ostvarenja programa stručnog osposobljavanja</t>
  </si>
  <si>
    <t>Povećati broj posjetitelja Centra za mlade Bunker</t>
  </si>
  <si>
    <t>Povećati broj posjetitelja filmskih projekcija</t>
  </si>
  <si>
    <t>Postotak stavljanja kupljene opreme u funkciju</t>
  </si>
  <si>
    <t>Postotak realizacije troškova projekta</t>
  </si>
  <si>
    <t>Upravno vijeće</t>
  </si>
  <si>
    <t>Predsjednik</t>
  </si>
  <si>
    <t>Krešo Sokolović</t>
  </si>
  <si>
    <t>Grad Samobor</t>
  </si>
  <si>
    <t>Upravni odjel za društvene djelatnosti</t>
  </si>
  <si>
    <t xml:space="preserve">Samobor, </t>
  </si>
  <si>
    <t>PREDMET: Godišnji izvještaj o izvršenju financijskog plana za 2019.g</t>
  </si>
  <si>
    <t>Godišnji izvještaj o izvršenju financijskog plana za 2019. godinu sadrži:</t>
  </si>
  <si>
    <t>Plan
 2019.</t>
  </si>
  <si>
    <t>Izvršenje 
2019.</t>
  </si>
  <si>
    <t>Plan 2019.</t>
  </si>
  <si>
    <t>Izvršenje 2019.</t>
  </si>
  <si>
    <t>OPIS POZICIJE</t>
  </si>
  <si>
    <t>% OSTV.</t>
  </si>
  <si>
    <t xml:space="preserve">Izvor </t>
  </si>
  <si>
    <t>1.1.</t>
  </si>
  <si>
    <t>GRAD SAMOBOR-  Opći prihodi i  primici</t>
  </si>
  <si>
    <t>4.1.</t>
  </si>
  <si>
    <t>GRAD SAMOBOR- POMOĆI</t>
  </si>
  <si>
    <t>2.4.</t>
  </si>
  <si>
    <t>PUČKO OTVORENO UČILIŠTE- VLASTITI PRIHODI</t>
  </si>
  <si>
    <t>4.3.</t>
  </si>
  <si>
    <t>PUČKO OTVORENO UČILIŠTE-PRIHODI OD POMOĆI</t>
  </si>
  <si>
    <t>5.4.</t>
  </si>
  <si>
    <t>PUČKO OTVORENO UČILIŠTE-PRIHODI OD DONACIJA</t>
  </si>
  <si>
    <t>RASHODI/IZDACI</t>
  </si>
  <si>
    <t>VIŠAK/MANJAK ZA TEKUĆU GODINU</t>
  </si>
  <si>
    <t>PRENESENI VIŠAK/MANJAK</t>
  </si>
  <si>
    <t>UKUPNO VIŠAK/MANJAK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</si>
  <si>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</si>
  <si>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</si>
  <si>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</si>
  <si>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</si>
  <si>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PRIHODI / PRIMICI VLASTITI IZVORI</t>
  </si>
  <si>
    <t>6413</t>
  </si>
  <si>
    <t>POU - prihodi od kamata</t>
  </si>
  <si>
    <t>6615</t>
  </si>
  <si>
    <t>POU - prihodi od pruženih usluga</t>
  </si>
  <si>
    <t>6631</t>
  </si>
  <si>
    <t>POU - tekuće donacije</t>
  </si>
  <si>
    <t>6831</t>
  </si>
  <si>
    <t>POU - ostali prihodi - usklađenje priznatog predporeza</t>
  </si>
  <si>
    <t>9221</t>
  </si>
  <si>
    <t>POU - višak prihoda</t>
  </si>
  <si>
    <t>6341</t>
  </si>
  <si>
    <t>POU - refundacija za stručno osposobljavanje</t>
  </si>
  <si>
    <t>POU - refundacija za javne radove</t>
  </si>
  <si>
    <t>6361</t>
  </si>
  <si>
    <t>POU - tekuće pomoći</t>
  </si>
  <si>
    <t>POU - tekuće pomoći - "Gastro klub za pametno zapošljavanje"</t>
  </si>
  <si>
    <t>POU - kapitalne pomoći - "Gastro klub za pametno zapošljavanje"</t>
  </si>
  <si>
    <t>POU - tekuće pomoći - "Gastro klub za pametno zapošljavanje" EU sredstva</t>
  </si>
  <si>
    <t>POU - kapitalne pomoći - "Gastro klub za pametno zapošljavanje" EU sredstva</t>
  </si>
  <si>
    <t>POU - tekuće pomoći - "Mjesto za nas"</t>
  </si>
  <si>
    <t>POU - tekuće pomoći - "Mjesto za nas" EU sredstva</t>
  </si>
  <si>
    <t>POU - pomoć za Dan Europe</t>
  </si>
  <si>
    <t>6362</t>
  </si>
  <si>
    <t>POU - kapitalne pomoći</t>
  </si>
  <si>
    <t>POU - tekuće pomoći Bunkreiranje</t>
  </si>
  <si>
    <t>POU - refundacija za stručno osposobljavanje - višak</t>
  </si>
  <si>
    <t>POU - tekuće donacije - višak</t>
  </si>
  <si>
    <t>Aktivnost</t>
  </si>
  <si>
    <t>A404001</t>
  </si>
  <si>
    <t>Redovna djelatnost</t>
  </si>
  <si>
    <t>3111</t>
  </si>
  <si>
    <t>POU - plaće za redovan rad</t>
  </si>
  <si>
    <t>3113</t>
  </si>
  <si>
    <t>POU - plaće za prekovremeni rad</t>
  </si>
  <si>
    <t>3121</t>
  </si>
  <si>
    <t>POU - ostali rashodi za zaposlene</t>
  </si>
  <si>
    <t>3132</t>
  </si>
  <si>
    <t>POU - doprinosi za zdravstveno osiguranje</t>
  </si>
  <si>
    <t>3133</t>
  </si>
  <si>
    <t>POU - doprinosi za zapošljavanje</t>
  </si>
  <si>
    <t>3212</t>
  </si>
  <si>
    <t>POU - naknade za prijevoz na posao i s posla</t>
  </si>
  <si>
    <t>3221</t>
  </si>
  <si>
    <t>POU - uredski materijal i ostali materijalni rashodi</t>
  </si>
  <si>
    <t>3223</t>
  </si>
  <si>
    <t>POU - energija</t>
  </si>
  <si>
    <t>3224</t>
  </si>
  <si>
    <t>POU - materijal i dijelovi za tek. i invest. održavanje</t>
  </si>
  <si>
    <t>3227</t>
  </si>
  <si>
    <t>POU - zaštitna odjeća i obuća</t>
  </si>
  <si>
    <t>3232</t>
  </si>
  <si>
    <t>POU - usluge tekućeg i investicijskog održavanja</t>
  </si>
  <si>
    <t>3233</t>
  </si>
  <si>
    <t>POU - usluge promidžbe i informiranja</t>
  </si>
  <si>
    <t>3235</t>
  </si>
  <si>
    <t>POU - zakupnine i najamnine</t>
  </si>
  <si>
    <t>3236</t>
  </si>
  <si>
    <t>POU - obvezni i preventivni zdravstveni pregledi zaposlenika</t>
  </si>
  <si>
    <t>3237</t>
  </si>
  <si>
    <t>POU - intelektualne i osobne usluge</t>
  </si>
  <si>
    <t>3239</t>
  </si>
  <si>
    <t>POU - ostale usluge (čuvanje imovine)</t>
  </si>
  <si>
    <t>3293</t>
  </si>
  <si>
    <t>POU - reprezentacija</t>
  </si>
  <si>
    <t>3295</t>
  </si>
  <si>
    <t>POU - naknada zbog nezapošljavanja osoba s invaliditetom</t>
  </si>
  <si>
    <t>3299</t>
  </si>
  <si>
    <t>POU - ostali nespomenuti rashodi posl. - PU - obračun PDV-a</t>
  </si>
  <si>
    <t>3211</t>
  </si>
  <si>
    <t>POU - službena putovanja</t>
  </si>
  <si>
    <t>3213</t>
  </si>
  <si>
    <t>POU - stručno usavršavanje zaposlenika</t>
  </si>
  <si>
    <t>POU - uredski materijal i ostali materijalni rashodi - višak</t>
  </si>
  <si>
    <t>3231</t>
  </si>
  <si>
    <t>POU - usluge telefona, pošte i prijevoza</t>
  </si>
  <si>
    <t>POU - usluge tekućeg i investicijskog održavanja - višak</t>
  </si>
  <si>
    <t>POU - usluge promidžbe i informiranja - višak</t>
  </si>
  <si>
    <t>3234</t>
  </si>
  <si>
    <t>POU - komunalne usluge</t>
  </si>
  <si>
    <t>POU - licence za software</t>
  </si>
  <si>
    <t>3238</t>
  </si>
  <si>
    <t>POU - računalne usluge</t>
  </si>
  <si>
    <t>POU - ostale usluge</t>
  </si>
  <si>
    <t>3291</t>
  </si>
  <si>
    <t>POU - naknade za rad upravnog vijeća</t>
  </si>
  <si>
    <t>3292</t>
  </si>
  <si>
    <t>POU - premije osiguranja</t>
  </si>
  <si>
    <t>3294</t>
  </si>
  <si>
    <t>POU - članarine</t>
  </si>
  <si>
    <t>POU - ostali nespomenuti rashodi poslovanja</t>
  </si>
  <si>
    <t>3431</t>
  </si>
  <si>
    <t>POU - bankarske usluge i usluge platnog prometa</t>
  </si>
  <si>
    <t>POU - zatezne kamate</t>
  </si>
  <si>
    <t>A404007</t>
  </si>
  <si>
    <t>Samoborska glazbena jesen</t>
  </si>
  <si>
    <t>Glazbena jesen - usluge promidžbe i informiranja</t>
  </si>
  <si>
    <t>Glazbena jesen - zakupnine i najamnine</t>
  </si>
  <si>
    <t>Glazbena jesen - intelektualne i osobne usluge</t>
  </si>
  <si>
    <t>Glazbena jesen - ostale usluge</t>
  </si>
  <si>
    <t>Glazbena jesen - reprezentacija</t>
  </si>
  <si>
    <t>Glazbena jesen - ostali nesp. rashodi poslovanja</t>
  </si>
  <si>
    <t>Glazbena jesen - nagrade natjecateljima</t>
  </si>
  <si>
    <t>Glazbena jesen - službena putovanja</t>
  </si>
  <si>
    <t>Glazbena jesen - uredski materijal</t>
  </si>
  <si>
    <t>Glazbena jesen - usl. telefona, pošte i prijevoza</t>
  </si>
  <si>
    <t>Glazbena jesen - ostali nespomenuti rashodi poslovanja</t>
  </si>
  <si>
    <t>A404009</t>
  </si>
  <si>
    <t>Galerija - uredski materijal i ostali mat. rash.</t>
  </si>
  <si>
    <t>Galerija - usluge telefona, pošte i prijevoza</t>
  </si>
  <si>
    <t>Galerija - usluge promidžbe i informiranja</t>
  </si>
  <si>
    <t>Galerija - intelektualne i osobne usluge</t>
  </si>
  <si>
    <t>Galerija - ostale usluge</t>
  </si>
  <si>
    <t>Galerija - službena putovanja</t>
  </si>
  <si>
    <t>Galerija - stručno usavršavanje zaposlenika</t>
  </si>
  <si>
    <t>Galerija - Usluge promidžbe i informiranja</t>
  </si>
  <si>
    <t>Galerija - intelektualne i osobne usluge - višak</t>
  </si>
  <si>
    <t>Galerija - reprezentacija</t>
  </si>
  <si>
    <t>4242</t>
  </si>
  <si>
    <t>Galerija - umjetnička djela</t>
  </si>
  <si>
    <t xml:space="preserve">Galerija - premija osiguranja </t>
  </si>
  <si>
    <t>Galerija - Uredski materijal i ostali materijalni rashodi</t>
  </si>
  <si>
    <t>Galerija - Ostale usluge</t>
  </si>
  <si>
    <t>Galerija - premije osiguranja - višak</t>
  </si>
  <si>
    <t>A404010</t>
  </si>
  <si>
    <t>POU - reprezentacija - Dan plesa</t>
  </si>
  <si>
    <t>POU - zakupnine i najamnine - višak</t>
  </si>
  <si>
    <t>POU - uredski materijal i ostali mat. rashodi</t>
  </si>
  <si>
    <t>POU - uredski materijal i ostali materijalni rashodi - Dan Europe</t>
  </si>
  <si>
    <t>A404017</t>
  </si>
  <si>
    <t>3241</t>
  </si>
  <si>
    <t>POU - naknade troškova za stručno osposobljavanje - prijevoz</t>
  </si>
  <si>
    <t>POU - naknade troškova osobama izvan radnog odnosa- razlika</t>
  </si>
  <si>
    <t>POU - naknade troškova za stručno osposobljavanje</t>
  </si>
  <si>
    <t>POU - naknade troškova za stručno osposobljavanje - višak</t>
  </si>
  <si>
    <t>A404018</t>
  </si>
  <si>
    <t>Program javnih radova</t>
  </si>
  <si>
    <t>POU - plaće za javne radove</t>
  </si>
  <si>
    <t>POU - doprinosi za zdravstveno osiguranje - javni radovi</t>
  </si>
  <si>
    <t>POU - doprinos za zapošljavanje - javni radovi</t>
  </si>
  <si>
    <t>POU - naknada za prijevoz na posao i s posla - javni radovi</t>
  </si>
  <si>
    <t>A404019</t>
  </si>
  <si>
    <t>CEMA - uredski materijal i ostali materijalni rashodi</t>
  </si>
  <si>
    <t>CEMA - energija</t>
  </si>
  <si>
    <t>CEMA - materijal i dijelovi za tekuće i investicijsko održavanje</t>
  </si>
  <si>
    <t>CEMA - usluge telefona, pošte i prijevoza</t>
  </si>
  <si>
    <t>CEMA - usluge tekućeg i investicijskog održavanja</t>
  </si>
  <si>
    <t>CEMA - usluge promidžbe i informiranja</t>
  </si>
  <si>
    <t>CEMA - komunalne usluge</t>
  </si>
  <si>
    <t>CEMA - zakupnine i najamnine</t>
  </si>
  <si>
    <t>CEMA - licence za software</t>
  </si>
  <si>
    <t>CEMA - intelektualne i osobne usluge</t>
  </si>
  <si>
    <t>CEMA - ostale usluge</t>
  </si>
  <si>
    <t>CEMA - premije osiguranja</t>
  </si>
  <si>
    <t>CEMA - reprezentacija</t>
  </si>
  <si>
    <t>CEMA - ostali nespomenuti rashodi poslovanja</t>
  </si>
  <si>
    <t>CEMA - stručno usavršavanje zaposlenika</t>
  </si>
  <si>
    <t>CEMA - službena putovanja</t>
  </si>
  <si>
    <t>CEMA - plaće za javne radove</t>
  </si>
  <si>
    <t>CEMA - doprinosi za zdravstveno osiguranje - javni radovi</t>
  </si>
  <si>
    <t>CEMA - doprinosi za zapošljavanje - javni radovi</t>
  </si>
  <si>
    <t>CEMA - naknada za prijevoz na posao i s posla - javni radovi</t>
  </si>
  <si>
    <t>CEMA - naknade troškova za stručno osposobljavanje</t>
  </si>
  <si>
    <t>A404020</t>
  </si>
  <si>
    <t>POU - uredski materijal i ostali materijalni rashodi- višak</t>
  </si>
  <si>
    <t>A404021</t>
  </si>
  <si>
    <t>Kapitalni projekt</t>
  </si>
  <si>
    <t>K404002</t>
  </si>
  <si>
    <t>4221</t>
  </si>
  <si>
    <t>POU - oprema</t>
  </si>
  <si>
    <t>4223</t>
  </si>
  <si>
    <t>POU - oprema za održavanje i zaštitu</t>
  </si>
  <si>
    <t>4227</t>
  </si>
  <si>
    <t>POU - oprema za ostale namjene</t>
  </si>
  <si>
    <t>POU - oprema - višak</t>
  </si>
  <si>
    <t>K404003</t>
  </si>
  <si>
    <t>CEMA - oprema</t>
  </si>
  <si>
    <t>CEMA - oprema - višak</t>
  </si>
  <si>
    <t>Tekući projekt</t>
  </si>
  <si>
    <t>T404001</t>
  </si>
  <si>
    <t>Gastro klub za pametno zapošljavanje</t>
  </si>
  <si>
    <t>POU - kapitalne pomoći pror.korisnicima drugih proračuna - ETUŠ</t>
  </si>
  <si>
    <t>POU - kapitalne pomoći temeljem prijenosa EU sredstava - ETUŠ</t>
  </si>
  <si>
    <t>POU - tekuće donacije - Pozitiva</t>
  </si>
  <si>
    <t>POU - tekuće donacije iz EU sredstava - Pozitiva</t>
  </si>
  <si>
    <t>"Mjesto za nas"</t>
  </si>
  <si>
    <t>POU - usluge prijevoza</t>
  </si>
  <si>
    <t>POU - naknada za prijevoz na posao i s posla</t>
  </si>
  <si>
    <t>POU - subvencije obrtnicima</t>
  </si>
  <si>
    <t>POU - subvencije obrtnicima iz EU sredstava</t>
  </si>
  <si>
    <t>POU - uredska oprema i namještaj</t>
  </si>
  <si>
    <t>T409501</t>
  </si>
  <si>
    <t>"Zajedno možemo naprijed!"</t>
  </si>
  <si>
    <t>POU - Oprema</t>
  </si>
  <si>
    <t>Višak</t>
  </si>
  <si>
    <t>Manjak</t>
  </si>
  <si>
    <t>Trg Matice Hrvatske 3</t>
  </si>
  <si>
    <t xml:space="preserve"> </t>
  </si>
  <si>
    <t xml:space="preserve">                                                            3. PLAN I IZVRŠENJE FINANCIJSKOG PLANA</t>
  </si>
  <si>
    <r>
      <t>1. Pučko otvoreno učilište Samobor  ostvarilo je ukupan višak prihoda u iznosu 265.705,89 kn koji je iskazan u Bilanci na dan 31.12.2019</t>
    </r>
    <r>
      <rPr>
        <sz val="11"/>
        <color rgb="FFFF0000"/>
        <rFont val="Calibri"/>
        <family val="2"/>
        <charset val="238"/>
        <scheme val="minor"/>
      </rPr>
      <t xml:space="preserve">. </t>
    </r>
    <r>
      <rPr>
        <sz val="11"/>
        <color theme="1"/>
        <rFont val="Calibri"/>
        <family val="2"/>
        <charset val="238"/>
        <scheme val="minor"/>
      </rPr>
      <t xml:space="preserve">na računu 92211 Višak prihoda poslovanja. </t>
    </r>
  </si>
  <si>
    <t>4. Namjenski prihodi i primici od pomoći u iznosu od 87.612,89 kn koji nisu iskorišteni u prethodnoj godini prenose se u proračun za tekuću proračunsku godinu i koristit će se sukladno projektima za koje su sredstva odobrena.</t>
  </si>
  <si>
    <t>4.  Primici od donacija u iznosu od 37.780,67 kn koji nisu iskorišteni u prethodnoj godini prenose se u proračun za tekuću proračunsku godinu i koristit će se sukladno projektima za koje su sredstva odobrena.</t>
  </si>
  <si>
    <t>Izvještaj o postignutim ciljevima u 2019.</t>
  </si>
  <si>
    <t>Tekući projekt T404002 "Mjesto za nas"</t>
  </si>
  <si>
    <t>KLASA:  400-02/20-01/2</t>
  </si>
  <si>
    <t>URBROJ: 238/27-85-20-505</t>
  </si>
  <si>
    <t>12.03.2020.</t>
  </si>
  <si>
    <t>A. IZVOR GRAD SAMOBOR - OPĆI PRIHODI I PRIMICI</t>
  </si>
  <si>
    <t>B. IZVOR PUČKO OTVORENO UČILIŠTE SAMOBOR - VLASTITI PRIHODI</t>
  </si>
  <si>
    <t>C. IZVOR PUČKO OTVORENO UČILIŠTE SAMOBOR - PRIHODI OD POMOĆI</t>
  </si>
  <si>
    <t>D. IZVOR GRAD SAMOBOR - PRIHODI OD POMOĆI</t>
  </si>
  <si>
    <t>E. IZVOR PUČKO OTVORENO UČILIŠTE SAMOBOR - PRIHODI OD DONACIJA</t>
  </si>
  <si>
    <t xml:space="preserve">Temeljem članka 82. stavka 2. Pravilnika o proračunskom računovodstvu i računskom planu (Narodne novine br. 124/14, 115/15, 87/16, 3/18, 126/19)  i članka 25. Statuta Pučkog otvorenog učilišta, na sjednici održanoj 12.3.2020. godine Upravno vijeće, na  prijedlog ravnateljice Učilišta, donosi sljedeću  </t>
  </si>
  <si>
    <t>2. Ostvaren je tehnički manjak  općih prihoda i primitaka za  redovno poslovanje (izvor Grad Samobor) u iznosu od 170.390,60 kn  i isti će biti pokriven iz gradskog proračuna u 2020. godini.</t>
  </si>
  <si>
    <t xml:space="preserve">3. Višak je ostvaren od vlastitih prihoda  u iznosu od 310.702,93 kn i utrošit će se za: tekuće i investicijsko održavanje (usluge i materijale), opremu, uredski materijal i ostale materijalne rashode, zakupnine i najamnine, promidžbu i informiranje, računalne usluge te ostale usluge u skladu s uputama osnivača. </t>
  </si>
  <si>
    <t>Djelovanje POU Samobor obuhvaća kulturne, obrazovne i informativne programe. U 2018.godini je planirano održavanje 635 različitih događanja, a ostvarena cifra znatno premašuje navedenu brojku. Razlog tome je povećanje broja filmskih projekcija , predavanja u sklopu Građanskog utorka, obrazovnih programa te Centra za mlade Bunker. Redovna djelatnost obuhvaća i rashode za 18 zaposlenih radnika i 1 radnika na EU projektu te materijalne i finacijske rashode.</t>
  </si>
  <si>
    <t>44. Samoborska glazbena jesen</t>
  </si>
  <si>
    <t>Samoborska glazbena jesen jedna je od najznačajnijih kulturnih manifestacija u Gradu Samoboru, a svoje mjesto našla je i na kulturnom kalendaru Hrvatske. U sklopu festivala organizirano je natjecanje mladih glazbenih umjetnika Ferdo Livadić i međunarodno skladateljsko natjecanje New Note, čime se stavlja naglasak na mlade glazbenike. U 2019. godini je u lipnju održan Ivana Summer Percussion Festival (ISPF) kao samostalni udarljkaški festival (koji je prije bio dio programa Samoborske glazbene jeseni) jer je prerastao format pratećeg programa i zahtjevao zaseban termin i resurse.
U 2019.godini ostvaren je iznimno posječen i kvalitetan program Samoborske glazbene jesen i Ivana Summer Percussion Festivala  čime je u potpunosti ostvaren postavljeni cilj.</t>
  </si>
  <si>
    <t xml:space="preserve">Galerija Prica pohranjuje, čuva i prezentira zbirku donacije Zlatko i Vesna Prica, sistematski prikuplja i obrađuje dokumentaciju povezanu s radom kao i vremenom djelovanja tih umjetnika. 
Uz stalni postav Zlatka Price, u Galeriji Prica tijekom 2019. godine održano je 16 izložbi, 30 likovnih radionica, 37 organiziranih vodstva i 20 gostovanja. </t>
  </si>
  <si>
    <t xml:space="preserve">Posebni programi Pučkog otvorenog učilišta su cjelogodišnji kulturno-umjetnički, edukativni i obrazovni programi kako slijedi:
Ciklus koncerata u Galeriji Prica, Samoborski ciklus koncerata , Dječji svijet nedjeljom u 5, Gostujuće kazališne predstave, Amatersko kazalište, Građanski utorak, Večer hrvatske ljubavne poezije “Vrazova Ljubica”,  Dan planeta Zemlje i sl.
Provođenjem programa u sklopu ove aktivnosti zadovoljavaju se potrebe stanovnika Samobora i okolice za raznolikim kulturno umjetničkim i edukativnim sadržajima te se uvelike podiže kvaliteta života. 
</t>
  </si>
  <si>
    <t>U 2019.godine, zbog nove regulative, mogli smo realizirati samo jedno osposobljavanje bez zasnivanja radnog odnosa koje nam je odobreno tek u 2020.godini.</t>
  </si>
  <si>
    <t>Centar za mlade Bunker značajno je pojačao edukativne i informativne aktivnosti u 2019.godini, zadržavajući visoku razinu aktivnosti zabavnih programa. Zapošljavanjem 3 osobe (referent za rad s mladima, tehničar i spremačica) omogučilo je porast aktivnosti Bunkera, čemu su značajno doprinjele i udruge i neformalne skupine mladih. U rad Centra uključen je značajan broj studenata koji sudjeluju u realizaciji pojedinih programa Bunkera.</t>
  </si>
  <si>
    <t>Kinoprikazivačka djelatnost obuhvaća sve aktivnosti vezane uz film tj. redovne filmske projekcije, projekcije hrvatskih i europskih filmova, samoborske premijere hrvatskih filmova, filmski program Dječjeg svijeta nedjeljom u 5, Filmko, Ljetno kino, Kino na putu itd.  Valja napomenuti kako je za kvalitetu i brojsnot programa važno ne samo preuređeno kino u Hrvatskom domu već i europski filmski program u Pop up ART kinu na Autobusnom kolodvoru.</t>
  </si>
  <si>
    <t>Cjeloživotno obrazovanje u POU Samobor obuhvaća niz formalnih i neformalnih programa edukacije. U 2019.godini je ostvareno obrazovanje za odrasle (Knjigovođe, Njegovateljice, Dadilja, CNC, Excel) i za djecu (plesni studio, Code Club te  programiranja i robotike).</t>
  </si>
  <si>
    <t>Broj obrazovnih programa - grupa</t>
  </si>
  <si>
    <t>Tijekom 2019.godine nabavljeni su dodatni sustavi za scensku rasvjetu i razglas, prezentacijski projektori za učionice, uređaji za održavanje prostora (čistač, sušač), omekšivač vode, alarmni sustav za Galeriju Prica, potrebna informatička, uredski i scenski namještaj.</t>
  </si>
  <si>
    <t>Tijekom 2019.godine nabavljena je dodatna scenska oprema, oprema za razglas, scenski namještaj, informatička i druga oprema.</t>
  </si>
  <si>
    <t>EU projekt Gastro klub za pametno zapošljavanje se realizira u skladu s odobrenim promjenama u projektu uslijed administrativnih i drugih okolnosti projekta.</t>
  </si>
  <si>
    <t>EU projekt Mjesto za nas se realizira u skladu s odobrenim promjenama u projektu uslijed administrativnih i drugih okolnosti projekta.</t>
  </si>
  <si>
    <t>Projekt Zajedno možemo naprijed je EU projekt u kojem je POU Samobor partner te je ostvaren u skladu s planiranim izmjenama u planu izvođenja.</t>
  </si>
  <si>
    <t>Samobor, 12.03.2020.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</si>
</sst>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#,##0.0"/>
    <numFmt numFmtId="165" formatCode="0.0"/>
    <numFmt numFmtId="166" formatCode="#,##0_ ;[Red]\-#,##0\ "/>
  </numFmts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Geneva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EDE01"/>
        <bgColor rgb="FFFEDE01"/>
      </patternFill>
    </fill>
    <fill>
      <patternFill patternType="solid">
        <fgColor rgb="FFE1E1FF"/>
        <bgColor rgb="FFE1E1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1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5"/>
    </xf>
    <xf numFmtId="0" fontId="6" fillId="0" borderId="0" xfId="2" quotePrefix="1" applyFont="1" applyAlignment="1">
      <alignment horizontal="left" vertical="top" wrapText="1"/>
    </xf>
    <xf numFmtId="0" fontId="6" fillId="0" borderId="0" xfId="2" applyFont="1" applyAlignment="1">
      <alignment horizontal="justify" vertical="top" wrapText="1"/>
    </xf>
    <xf numFmtId="0" fontId="6" fillId="0" borderId="1" xfId="1" applyFont="1" applyBorder="1" applyAlignment="1">
      <alignment horizontal="left"/>
    </xf>
    <xf numFmtId="0" fontId="7" fillId="0" borderId="2" xfId="1" applyFont="1" applyBorder="1" applyAlignment="1">
      <alignment horizontal="center" vertical="center"/>
    </xf>
    <xf numFmtId="3" fontId="6" fillId="0" borderId="2" xfId="1" applyNumberFormat="1" applyFont="1" applyBorder="1"/>
    <xf numFmtId="3" fontId="6" fillId="0" borderId="2" xfId="3" applyNumberFormat="1" applyFont="1" applyBorder="1" applyAlignment="1">
      <alignment horizontal="right" wrapText="1"/>
    </xf>
    <xf numFmtId="165" fontId="6" fillId="0" borderId="2" xfId="1" applyNumberFormat="1" applyFont="1" applyBorder="1" applyAlignment="1">
      <alignment horizontal="right"/>
    </xf>
    <xf numFmtId="3" fontId="7" fillId="0" borderId="3" xfId="3" quotePrefix="1" applyNumberFormat="1" applyFont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4" xfId="2" applyFont="1" applyBorder="1" applyAlignment="1">
      <alignment horizontal="left" wrapText="1" indent="1"/>
    </xf>
    <xf numFmtId="0" fontId="6" fillId="0" borderId="2" xfId="2" applyFont="1" applyBorder="1" applyAlignment="1">
      <alignment horizontal="left" vertical="top" wrapText="1" indent="1"/>
    </xf>
    <xf numFmtId="0" fontId="6" fillId="0" borderId="2" xfId="2" applyFont="1" applyBorder="1" applyAlignment="1">
      <alignment horizontal="left" wrapText="1" indent="1"/>
    </xf>
    <xf numFmtId="0" fontId="7" fillId="0" borderId="0" xfId="2" applyFont="1" applyAlignment="1">
      <alignment horizontal="left" wrapText="1" indent="1"/>
    </xf>
    <xf numFmtId="0" fontId="7" fillId="0" borderId="2" xfId="1" applyFont="1" applyBorder="1" applyAlignment="1">
      <alignment horizontal="left" vertical="center" indent="1"/>
    </xf>
    <xf numFmtId="0" fontId="6" fillId="0" borderId="4" xfId="2" applyFont="1" applyBorder="1" applyAlignment="1">
      <alignment horizontal="left" vertical="top" indent="1"/>
    </xf>
    <xf numFmtId="0" fontId="6" fillId="0" borderId="4" xfId="2" quotePrefix="1" applyFont="1" applyBorder="1" applyAlignment="1">
      <alignment horizontal="left" wrapText="1" indent="1"/>
    </xf>
    <xf numFmtId="0" fontId="6" fillId="0" borderId="0" xfId="2" quotePrefix="1" applyFont="1" applyAlignment="1">
      <alignment horizontal="left" wrapText="1" indent="1"/>
    </xf>
    <xf numFmtId="0" fontId="6" fillId="0" borderId="2" xfId="2" quotePrefix="1" applyFont="1" applyBorder="1" applyAlignment="1">
      <alignment horizontal="left" wrapText="1" indent="1"/>
    </xf>
    <xf numFmtId="0" fontId="6" fillId="0" borderId="1" xfId="1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3" fontId="7" fillId="0" borderId="2" xfId="3" applyNumberFormat="1" applyFont="1" applyBorder="1" applyAlignment="1">
      <alignment horizontal="right" wrapText="1"/>
    </xf>
    <xf numFmtId="0" fontId="5" fillId="0" borderId="0" xfId="0" applyFont="1" applyAlignment="1">
      <alignment horizontal="center"/>
    </xf>
    <xf numFmtId="164" fontId="7" fillId="0" borderId="0" xfId="2" applyNumberFormat="1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3" fontId="7" fillId="0" borderId="2" xfId="0" applyNumberFormat="1" applyFont="1" applyBorder="1"/>
    <xf numFmtId="3" fontId="7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wrapText="1"/>
    </xf>
    <xf numFmtId="0" fontId="0" fillId="0" borderId="0" xfId="0" applyAlignment="1">
      <alignment vertical="top"/>
    </xf>
    <xf numFmtId="3" fontId="7" fillId="0" borderId="2" xfId="0" applyNumberFormat="1" applyFont="1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7" xfId="1" applyFont="1" applyBorder="1" applyAlignment="1">
      <alignment horizontal="center" vertical="center"/>
    </xf>
    <xf numFmtId="166" fontId="6" fillId="0" borderId="2" xfId="1" applyNumberFormat="1" applyFont="1" applyBorder="1"/>
    <xf numFmtId="166" fontId="6" fillId="0" borderId="2" xfId="3" applyNumberFormat="1" applyFont="1" applyBorder="1" applyAlignment="1">
      <alignment horizontal="right" wrapText="1"/>
    </xf>
    <xf numFmtId="166" fontId="6" fillId="0" borderId="2" xfId="1" applyNumberFormat="1" applyFont="1" applyBorder="1" applyAlignment="1">
      <alignment horizontal="right"/>
    </xf>
    <xf numFmtId="166" fontId="6" fillId="0" borderId="2" xfId="3" applyNumberFormat="1" applyFont="1" applyBorder="1" applyAlignment="1">
      <alignment horizontal="right"/>
    </xf>
    <xf numFmtId="166" fontId="7" fillId="0" borderId="0" xfId="2" applyNumberFormat="1" applyFont="1" applyAlignment="1">
      <alignment horizontal="left" wrapText="1"/>
    </xf>
    <xf numFmtId="166" fontId="6" fillId="0" borderId="0" xfId="3" applyNumberFormat="1" applyFont="1" applyAlignment="1">
      <alignment horizontal="right" wrapText="1"/>
    </xf>
    <xf numFmtId="166" fontId="6" fillId="0" borderId="1" xfId="1" applyNumberFormat="1" applyFont="1" applyBorder="1" applyAlignment="1">
      <alignment horizontal="left"/>
    </xf>
    <xf numFmtId="166" fontId="7" fillId="0" borderId="3" xfId="3" quotePrefix="1" applyNumberFormat="1" applyFont="1" applyBorder="1" applyAlignment="1">
      <alignment horizontal="center" vertical="center" wrapText="1"/>
    </xf>
    <xf numFmtId="166" fontId="7" fillId="0" borderId="2" xfId="3" applyNumberFormat="1" applyFont="1" applyBorder="1" applyAlignment="1">
      <alignment horizontal="center" vertical="center" wrapText="1"/>
    </xf>
    <xf numFmtId="166" fontId="6" fillId="0" borderId="7" xfId="3" applyNumberFormat="1" applyFont="1" applyBorder="1" applyAlignment="1">
      <alignment horizontal="right" wrapText="1"/>
    </xf>
    <xf numFmtId="166" fontId="6" fillId="0" borderId="7" xfId="1" applyNumberFormat="1" applyFont="1" applyBorder="1" applyAlignment="1">
      <alignment horizontal="right"/>
    </xf>
    <xf numFmtId="166" fontId="6" fillId="0" borderId="18" xfId="0" applyNumberFormat="1" applyFont="1" applyBorder="1" applyAlignment="1" applyProtection="1">
      <alignment horizontal="right" shrinkToFit="1"/>
      <protection hidden="1"/>
    </xf>
    <xf numFmtId="166" fontId="6" fillId="0" borderId="0" xfId="2" quotePrefix="1" applyNumberFormat="1" applyFont="1" applyAlignment="1">
      <alignment horizontal="left" wrapText="1"/>
    </xf>
    <xf numFmtId="166" fontId="6" fillId="0" borderId="0" xfId="1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6" fillId="0" borderId="7" xfId="2" applyFont="1" applyBorder="1" applyAlignment="1">
      <alignment horizontal="left" vertical="top" wrapText="1" indent="1"/>
    </xf>
    <xf numFmtId="0" fontId="6" fillId="0" borderId="7" xfId="2" applyFont="1" applyBorder="1" applyAlignment="1">
      <alignment horizontal="left" wrapText="1" indent="1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 indent="3"/>
    </xf>
    <xf numFmtId="43" fontId="12" fillId="0" borderId="20" xfId="0" applyNumberFormat="1" applyFont="1" applyBorder="1"/>
    <xf numFmtId="0" fontId="1" fillId="0" borderId="0" xfId="0" applyFont="1" applyAlignment="1">
      <alignment horizontal="center"/>
    </xf>
    <xf numFmtId="0" fontId="14" fillId="0" borderId="0" xfId="0" applyFont="1"/>
    <xf numFmtId="166" fontId="7" fillId="0" borderId="2" xfId="3" applyNumberFormat="1" applyFont="1" applyBorder="1" applyAlignment="1">
      <alignment horizontal="right"/>
    </xf>
    <xf numFmtId="3" fontId="0" fillId="0" borderId="0" xfId="0" applyNumberFormat="1"/>
    <xf numFmtId="43" fontId="0" fillId="0" borderId="0" xfId="0" applyNumberFormat="1" applyAlignment="1">
      <alignment vertical="top"/>
    </xf>
    <xf numFmtId="9" fontId="6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ont="1"/>
    <xf numFmtId="4" fontId="0" fillId="0" borderId="0" xfId="0" applyNumberFormat="1" applyFont="1"/>
    <xf numFmtId="9" fontId="0" fillId="0" borderId="0" xfId="0" applyNumberFormat="1" applyFont="1"/>
    <xf numFmtId="0" fontId="0" fillId="2" borderId="21" xfId="0" applyFont="1" applyFill="1" applyBorder="1" applyAlignment="1">
      <alignment horizontal="center" vertical="center" wrapText="1"/>
    </xf>
    <xf numFmtId="4" fontId="0" fillId="2" borderId="21" xfId="0" applyNumberFormat="1" applyFill="1" applyBorder="1" applyAlignment="1">
      <alignment horizontal="center" vertical="center" wrapText="1"/>
    </xf>
    <xf numFmtId="9" fontId="0" fillId="2" borderId="22" xfId="0" applyNumberForma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4" fontId="15" fillId="0" borderId="23" xfId="0" applyNumberFormat="1" applyFont="1" applyFill="1" applyBorder="1" applyAlignment="1">
      <alignment horizontal="right" vertical="center" wrapText="1" readingOrder="1"/>
    </xf>
    <xf numFmtId="0" fontId="15" fillId="3" borderId="24" xfId="0" applyNumberFormat="1" applyFont="1" applyFill="1" applyBorder="1" applyAlignment="1">
      <alignment horizontal="left" vertical="center" wrapText="1" readingOrder="1"/>
    </xf>
    <xf numFmtId="0" fontId="15" fillId="3" borderId="24" xfId="0" applyNumberFormat="1" applyFont="1" applyFill="1" applyBorder="1" applyAlignment="1">
      <alignment vertical="center" wrapText="1" readingOrder="1"/>
    </xf>
    <xf numFmtId="4" fontId="15" fillId="3" borderId="24" xfId="0" applyNumberFormat="1" applyFont="1" applyFill="1" applyBorder="1" applyAlignment="1">
      <alignment horizontal="right" vertical="center" wrapText="1" readingOrder="1"/>
    </xf>
    <xf numFmtId="9" fontId="15" fillId="3" borderId="25" xfId="0" applyNumberFormat="1" applyFont="1" applyFill="1" applyBorder="1" applyAlignment="1">
      <alignment horizontal="right" vertical="center" wrapText="1" readingOrder="1"/>
    </xf>
    <xf numFmtId="0" fontId="15" fillId="3" borderId="26" xfId="0" applyNumberFormat="1" applyFont="1" applyFill="1" applyBorder="1" applyAlignment="1">
      <alignment horizontal="left" vertical="center" wrapText="1" readingOrder="1"/>
    </xf>
    <xf numFmtId="0" fontId="15" fillId="3" borderId="26" xfId="0" applyNumberFormat="1" applyFont="1" applyFill="1" applyBorder="1" applyAlignment="1">
      <alignment vertical="center" wrapText="1" readingOrder="1"/>
    </xf>
    <xf numFmtId="4" fontId="15" fillId="0" borderId="26" xfId="0" applyNumberFormat="1" applyFont="1" applyFill="1" applyBorder="1" applyAlignment="1">
      <alignment horizontal="right" vertical="center" wrapText="1" readingOrder="1"/>
    </xf>
    <xf numFmtId="4" fontId="15" fillId="0" borderId="27" xfId="0" applyNumberFormat="1" applyFont="1" applyFill="1" applyBorder="1" applyAlignment="1">
      <alignment horizontal="right" vertical="center" wrapText="1" readingOrder="1"/>
    </xf>
    <xf numFmtId="9" fontId="15" fillId="3" borderId="0" xfId="0" applyNumberFormat="1" applyFont="1" applyFill="1" applyBorder="1" applyAlignment="1">
      <alignment horizontal="right" vertical="center" wrapText="1" readingOrder="1"/>
    </xf>
    <xf numFmtId="4" fontId="15" fillId="3" borderId="26" xfId="0" applyNumberFormat="1" applyFont="1" applyFill="1" applyBorder="1" applyAlignment="1">
      <alignment horizontal="right" vertical="center" wrapText="1" readingOrder="1"/>
    </xf>
    <xf numFmtId="4" fontId="15" fillId="3" borderId="27" xfId="0" applyNumberFormat="1" applyFont="1" applyFill="1" applyBorder="1" applyAlignment="1">
      <alignment horizontal="right" vertical="center" wrapText="1" readingOrder="1"/>
    </xf>
    <xf numFmtId="0" fontId="15" fillId="0" borderId="26" xfId="0" applyNumberFormat="1" applyFont="1" applyFill="1" applyBorder="1" applyAlignment="1">
      <alignment horizontal="left" vertical="center" wrapText="1" readingOrder="1"/>
    </xf>
    <xf numFmtId="0" fontId="15" fillId="0" borderId="26" xfId="0" applyNumberFormat="1" applyFont="1" applyFill="1" applyBorder="1" applyAlignment="1">
      <alignment vertical="center" wrapText="1" readingOrder="1"/>
    </xf>
    <xf numFmtId="9" fontId="15" fillId="3" borderId="28" xfId="0" applyNumberFormat="1" applyFont="1" applyFill="1" applyBorder="1" applyAlignment="1">
      <alignment horizontal="right" vertical="center" wrapText="1" readingOrder="1"/>
    </xf>
    <xf numFmtId="9" fontId="15" fillId="0" borderId="29" xfId="0" applyNumberFormat="1" applyFont="1" applyFill="1" applyBorder="1" applyAlignment="1">
      <alignment horizontal="right" vertical="center" wrapText="1" readingOrder="1"/>
    </xf>
    <xf numFmtId="9" fontId="15" fillId="3" borderId="30" xfId="0" applyNumberFormat="1" applyFont="1" applyFill="1" applyBorder="1" applyAlignment="1">
      <alignment horizontal="right" vertical="center" wrapText="1" readingOrder="1"/>
    </xf>
    <xf numFmtId="9" fontId="15" fillId="0" borderId="27" xfId="0" applyNumberFormat="1" applyFont="1" applyFill="1" applyBorder="1" applyAlignment="1">
      <alignment horizontal="right" vertical="center" wrapText="1" readingOrder="1"/>
    </xf>
    <xf numFmtId="9" fontId="15" fillId="3" borderId="27" xfId="0" applyNumberFormat="1" applyFont="1" applyFill="1" applyBorder="1" applyAlignment="1">
      <alignment horizontal="right" vertical="center" wrapText="1" readingOrder="1"/>
    </xf>
    <xf numFmtId="4" fontId="15" fillId="3" borderId="31" xfId="0" applyNumberFormat="1" applyFont="1" applyFill="1" applyBorder="1" applyAlignment="1">
      <alignment horizontal="right" vertical="center" wrapText="1" readingOrder="1"/>
    </xf>
    <xf numFmtId="4" fontId="15" fillId="3" borderId="0" xfId="0" applyNumberFormat="1" applyFont="1" applyFill="1" applyBorder="1" applyAlignment="1">
      <alignment horizontal="right" vertical="center" wrapText="1" readingOrder="1"/>
    </xf>
    <xf numFmtId="4" fontId="15" fillId="3" borderId="32" xfId="0" applyNumberFormat="1" applyFont="1" applyFill="1" applyBorder="1" applyAlignment="1">
      <alignment horizontal="right" vertical="center" wrapText="1" readingOrder="1"/>
    </xf>
    <xf numFmtId="4" fontId="0" fillId="2" borderId="21" xfId="0" applyNumberFormat="1" applyFont="1" applyFill="1" applyBorder="1" applyAlignment="1">
      <alignment horizontal="center" vertical="center" wrapText="1"/>
    </xf>
    <xf numFmtId="9" fontId="0" fillId="2" borderId="22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4" fontId="16" fillId="0" borderId="26" xfId="0" applyNumberFormat="1" applyFont="1" applyFill="1" applyBorder="1" applyAlignment="1">
      <alignment horizontal="right" vertical="center" wrapText="1" readingOrder="1"/>
    </xf>
    <xf numFmtId="9" fontId="16" fillId="0" borderId="27" xfId="0" applyNumberFormat="1" applyFont="1" applyFill="1" applyBorder="1" applyAlignment="1">
      <alignment horizontal="right" vertical="center" wrapText="1" readingOrder="1"/>
    </xf>
    <xf numFmtId="0" fontId="1" fillId="2" borderId="26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 wrapText="1"/>
    </xf>
    <xf numFmtId="4" fontId="15" fillId="2" borderId="26" xfId="0" applyNumberFormat="1" applyFont="1" applyFill="1" applyBorder="1" applyAlignment="1">
      <alignment horizontal="right" vertical="center" wrapText="1" readingOrder="1"/>
    </xf>
    <xf numFmtId="9" fontId="15" fillId="2" borderId="27" xfId="0" applyNumberFormat="1" applyFont="1" applyFill="1" applyBorder="1" applyAlignment="1">
      <alignment horizontal="right" vertical="center" wrapText="1" readingOrder="1"/>
    </xf>
    <xf numFmtId="0" fontId="16" fillId="0" borderId="26" xfId="0" applyNumberFormat="1" applyFont="1" applyFill="1" applyBorder="1" applyAlignment="1">
      <alignment horizontal="left" vertical="center" wrapText="1" readingOrder="1"/>
    </xf>
    <xf numFmtId="0" fontId="16" fillId="0" borderId="26" xfId="0" applyNumberFormat="1" applyFont="1" applyFill="1" applyBorder="1" applyAlignment="1">
      <alignment vertical="center" wrapText="1" readingOrder="1"/>
    </xf>
    <xf numFmtId="9" fontId="16" fillId="0" borderId="33" xfId="0" applyNumberFormat="1" applyFont="1" applyFill="1" applyBorder="1" applyAlignment="1">
      <alignment horizontal="right" vertical="center" wrapText="1" readingOrder="1"/>
    </xf>
    <xf numFmtId="0" fontId="15" fillId="4" borderId="24" xfId="0" applyNumberFormat="1" applyFont="1" applyFill="1" applyBorder="1" applyAlignment="1">
      <alignment horizontal="left" vertical="center" wrapText="1" readingOrder="1"/>
    </xf>
    <xf numFmtId="0" fontId="15" fillId="4" borderId="24" xfId="0" applyNumberFormat="1" applyFont="1" applyFill="1" applyBorder="1" applyAlignment="1">
      <alignment vertical="center" wrapText="1" readingOrder="1"/>
    </xf>
    <xf numFmtId="4" fontId="15" fillId="4" borderId="24" xfId="0" applyNumberFormat="1" applyFont="1" applyFill="1" applyBorder="1" applyAlignment="1">
      <alignment horizontal="right" vertical="center" wrapText="1" readingOrder="1"/>
    </xf>
    <xf numFmtId="0" fontId="15" fillId="4" borderId="26" xfId="0" applyNumberFormat="1" applyFont="1" applyFill="1" applyBorder="1" applyAlignment="1">
      <alignment horizontal="left" vertical="center" wrapText="1" readingOrder="1"/>
    </xf>
    <xf numFmtId="0" fontId="15" fillId="4" borderId="26" xfId="0" applyNumberFormat="1" applyFont="1" applyFill="1" applyBorder="1" applyAlignment="1">
      <alignment vertical="center" wrapText="1" readingOrder="1"/>
    </xf>
    <xf numFmtId="4" fontId="15" fillId="4" borderId="26" xfId="0" applyNumberFormat="1" applyFont="1" applyFill="1" applyBorder="1" applyAlignment="1">
      <alignment horizontal="right" vertical="center" wrapText="1" readingOrder="1"/>
    </xf>
    <xf numFmtId="9" fontId="15" fillId="4" borderId="30" xfId="0" applyNumberFormat="1" applyFont="1" applyFill="1" applyBorder="1" applyAlignment="1">
      <alignment horizontal="right" vertical="center" wrapText="1" readingOrder="1"/>
    </xf>
    <xf numFmtId="0" fontId="16" fillId="5" borderId="26" xfId="0" applyNumberFormat="1" applyFont="1" applyFill="1" applyBorder="1" applyAlignment="1">
      <alignment vertical="center" wrapText="1" readingOrder="1"/>
    </xf>
    <xf numFmtId="9" fontId="16" fillId="0" borderId="28" xfId="0" applyNumberFormat="1" applyFont="1" applyFill="1" applyBorder="1" applyAlignment="1">
      <alignment horizontal="right" vertical="center" wrapText="1" readingOrder="1"/>
    </xf>
    <xf numFmtId="0" fontId="16" fillId="0" borderId="0" xfId="0" applyNumberFormat="1" applyFont="1" applyFill="1" applyBorder="1" applyAlignment="1">
      <alignment horizontal="left" vertical="center" wrapText="1" readingOrder="1"/>
    </xf>
    <xf numFmtId="0" fontId="16" fillId="0" borderId="0" xfId="0" applyNumberFormat="1" applyFont="1" applyFill="1" applyBorder="1" applyAlignment="1">
      <alignment vertical="center" wrapText="1" readingOrder="1"/>
    </xf>
    <xf numFmtId="4" fontId="16" fillId="0" borderId="0" xfId="0" applyNumberFormat="1" applyFont="1" applyFill="1" applyBorder="1" applyAlignment="1">
      <alignment horizontal="right" vertical="center" wrapText="1" readingOrder="1"/>
    </xf>
    <xf numFmtId="9" fontId="16" fillId="0" borderId="0" xfId="0" applyNumberFormat="1" applyFont="1" applyFill="1" applyBorder="1" applyAlignment="1">
      <alignment horizontal="right" vertical="center" wrapText="1" readingOrder="1"/>
    </xf>
    <xf numFmtId="0" fontId="17" fillId="0" borderId="26" xfId="0" applyFont="1" applyBorder="1" applyAlignment="1">
      <alignment horizontal="left" vertical="center" wrapText="1"/>
    </xf>
    <xf numFmtId="0" fontId="17" fillId="2" borderId="21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8" fillId="0" borderId="26" xfId="0" applyNumberFormat="1" applyFont="1" applyFill="1" applyBorder="1" applyAlignment="1">
      <alignment vertical="center" wrapText="1" readingOrder="1"/>
    </xf>
    <xf numFmtId="0" fontId="19" fillId="0" borderId="0" xfId="0" applyFont="1"/>
    <xf numFmtId="164" fontId="6" fillId="0" borderId="0" xfId="2" applyNumberFormat="1" applyFont="1" applyAlignment="1">
      <alignment horizontal="left" wrapText="1"/>
    </xf>
    <xf numFmtId="164" fontId="6" fillId="0" borderId="0" xfId="2" applyNumberFormat="1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164" fontId="6" fillId="0" borderId="0" xfId="2" applyNumberFormat="1" applyFont="1" applyAlignment="1">
      <alignment vertical="center" wrapText="1"/>
    </xf>
    <xf numFmtId="164" fontId="5" fillId="0" borderId="0" xfId="2" quotePrefix="1" applyNumberFormat="1" applyFont="1" applyAlignment="1">
      <alignment horizontal="center" wrapText="1"/>
    </xf>
    <xf numFmtId="164" fontId="5" fillId="0" borderId="0" xfId="2" applyNumberFormat="1" applyFont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9" fillId="0" borderId="0" xfId="0" applyFont="1" applyAlignment="1">
      <alignment wrapText="1"/>
    </xf>
  </cellXfs>
  <cellStyles count="4">
    <cellStyle name="Normal" xfId="0" builtinId="0"/>
    <cellStyle name="Obično_1Prihodi-rashodi2004" xfId="2"/>
    <cellStyle name="Obično_obračun 2009 prva strana" xfId="1"/>
    <cellStyle name="Obično_opći dio proračuna - samo grad-dva" xfId="3"/>
  </cellStyles>
  <dxfs count="38"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27"/>
  <sheetViews>
    <sheetView showGridLines="0" tabSelected="1" zoomScaleNormal="100" workbookViewId="0">
      <selection activeCell="T25" sqref="T25"/>
    </sheetView>
  </sheetViews>
  <sheetFormatPr defaultRowHeight="15"/>
  <sheetData>
    <row r="1" spans="2:6">
      <c r="B1" s="73" t="s">
        <v>39</v>
      </c>
    </row>
    <row r="2" spans="2:6">
      <c r="B2" s="73" t="s">
        <v>70</v>
      </c>
    </row>
    <row r="3" spans="2:6">
      <c r="B3" t="s">
        <v>40</v>
      </c>
    </row>
    <row r="4" spans="2:6">
      <c r="B4" t="s">
        <v>12</v>
      </c>
    </row>
    <row r="5" spans="2:6">
      <c r="B5" t="s">
        <v>41</v>
      </c>
    </row>
    <row r="8" spans="2:6">
      <c r="B8" t="s">
        <v>307</v>
      </c>
    </row>
    <row r="9" spans="2:6">
      <c r="B9" t="s">
        <v>308</v>
      </c>
    </row>
    <row r="11" spans="2:6">
      <c r="B11" t="s">
        <v>75</v>
      </c>
      <c r="C11" t="s">
        <v>309</v>
      </c>
    </row>
    <row r="13" spans="2:6">
      <c r="F13" t="s">
        <v>73</v>
      </c>
    </row>
    <row r="14" spans="2:6">
      <c r="F14" t="s">
        <v>74</v>
      </c>
    </row>
    <row r="18" spans="2:9">
      <c r="B18" t="s">
        <v>76</v>
      </c>
    </row>
    <row r="21" spans="2:9" ht="15" customHeight="1">
      <c r="B21" s="152" t="s">
        <v>77</v>
      </c>
      <c r="C21" s="152"/>
      <c r="D21" s="152"/>
      <c r="E21" s="152"/>
      <c r="F21" s="152"/>
      <c r="G21" s="152"/>
      <c r="H21" s="152"/>
      <c r="I21" s="152"/>
    </row>
    <row r="22" spans="2:9" ht="15" customHeight="1">
      <c r="B22" s="28"/>
      <c r="C22" s="28"/>
      <c r="D22" s="28"/>
      <c r="E22" s="28"/>
      <c r="F22" s="28"/>
      <c r="G22" s="28"/>
      <c r="H22" s="28"/>
      <c r="I22" s="28"/>
    </row>
    <row r="23" spans="2:9" s="12" customFormat="1" ht="30" customHeight="1">
      <c r="B23" s="153" t="s">
        <v>55</v>
      </c>
      <c r="C23" s="153"/>
      <c r="D23" s="153"/>
      <c r="E23" s="153"/>
      <c r="F23" s="153"/>
      <c r="G23" s="153"/>
      <c r="H23" s="153"/>
      <c r="I23" s="153"/>
    </row>
    <row r="24" spans="2:9" s="12" customFormat="1" ht="30" customHeight="1">
      <c r="B24" s="153" t="s">
        <v>20</v>
      </c>
      <c r="C24" s="153"/>
      <c r="D24" s="153"/>
      <c r="E24" s="153"/>
      <c r="F24" s="153"/>
      <c r="G24" s="153"/>
      <c r="H24" s="153"/>
      <c r="I24" s="153"/>
    </row>
    <row r="25" spans="2:9" s="12" customFormat="1" ht="30" customHeight="1">
      <c r="B25" s="153" t="s">
        <v>19</v>
      </c>
      <c r="C25" s="153"/>
      <c r="D25" s="153"/>
      <c r="E25" s="153"/>
      <c r="F25" s="153"/>
      <c r="G25" s="153"/>
      <c r="H25" s="153"/>
      <c r="I25" s="153"/>
    </row>
    <row r="26" spans="2:9" s="12" customFormat="1" ht="30" customHeight="1">
      <c r="B26" s="155" t="s">
        <v>56</v>
      </c>
      <c r="C26" s="155"/>
      <c r="D26" s="155"/>
      <c r="E26" s="155"/>
      <c r="F26" s="155"/>
      <c r="G26" s="155"/>
      <c r="H26" s="155"/>
      <c r="I26" s="155"/>
    </row>
    <row r="27" spans="2:9" s="12" customFormat="1" ht="30" customHeight="1">
      <c r="B27" s="154" t="s">
        <v>21</v>
      </c>
      <c r="C27" s="154"/>
      <c r="D27" s="154"/>
      <c r="E27" s="154"/>
      <c r="F27" s="154"/>
      <c r="G27" s="154"/>
      <c r="H27" s="154"/>
      <c r="I27" s="154"/>
    </row>
  </sheetData>
  <mergeCells count="6">
    <mergeCell ref="B21:I21"/>
    <mergeCell ref="B23:I23"/>
    <mergeCell ref="B27:I27"/>
    <mergeCell ref="B24:I24"/>
    <mergeCell ref="B25:I25"/>
    <mergeCell ref="B26:I2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H30"/>
  <sheetViews>
    <sheetView topLeftCell="A16" zoomScaleNormal="100" workbookViewId="0">
      <selection activeCell="E30" sqref="E30"/>
    </sheetView>
  </sheetViews>
  <sheetFormatPr defaultRowHeight="15"/>
  <cols>
    <col min="2" max="2" width="37.5703125" customWidth="1"/>
    <col min="3" max="3" width="14.140625" customWidth="1"/>
    <col min="4" max="4" width="13.85546875" customWidth="1"/>
    <col min="5" max="5" width="13" customWidth="1"/>
    <col min="6" max="6" width="13.140625" customWidth="1"/>
  </cols>
  <sheetData>
    <row r="1" spans="2:8">
      <c r="B1" s="3"/>
      <c r="C1" s="3"/>
      <c r="D1" s="4"/>
      <c r="E1" s="4"/>
      <c r="F1" s="4"/>
      <c r="H1" s="2"/>
    </row>
    <row r="2" spans="2:8" ht="30.75" customHeight="1">
      <c r="B2" s="156" t="str">
        <f>UPPER('Prva strana '!B23:I23)</f>
        <v>1. RAČUN PRIHODA I RASHODA, RAČUN FINANCIRANJA, RASPOLOŽIVIH SREDSTVA IZ PRETHODNIH
    GODINA, TE  REZULTAT POSLOVANJA</v>
      </c>
      <c r="C2" s="157"/>
      <c r="D2" s="157"/>
      <c r="E2" s="157"/>
      <c r="F2" s="157"/>
      <c r="H2" s="2"/>
    </row>
    <row r="3" spans="2:8">
      <c r="B3" s="1"/>
      <c r="C3" s="1"/>
      <c r="D3" s="1"/>
      <c r="E3" s="1"/>
      <c r="F3" s="1"/>
    </row>
    <row r="4" spans="2:8">
      <c r="B4" s="5" t="s">
        <v>13</v>
      </c>
      <c r="C4" s="5"/>
      <c r="D4" s="5"/>
      <c r="E4" s="5"/>
      <c r="F4" s="5"/>
    </row>
    <row r="5" spans="2:8" s="12" customFormat="1" ht="45">
      <c r="B5" s="6" t="s">
        <v>0</v>
      </c>
      <c r="C5" s="10" t="s">
        <v>60</v>
      </c>
      <c r="D5" s="10" t="s">
        <v>78</v>
      </c>
      <c r="E5" s="10" t="s">
        <v>79</v>
      </c>
      <c r="F5" s="11" t="s">
        <v>1</v>
      </c>
    </row>
    <row r="6" spans="2:8">
      <c r="B6" s="13" t="s">
        <v>2</v>
      </c>
      <c r="C6" s="61">
        <v>6189747</v>
      </c>
      <c r="D6" s="60">
        <v>7406675</v>
      </c>
      <c r="E6" s="60">
        <v>6574885.6900000004</v>
      </c>
      <c r="F6" s="61">
        <f>IF(D6&lt;&gt;0,(E6/D6)*100,"")</f>
        <v>88.769733922441588</v>
      </c>
    </row>
    <row r="7" spans="2:8" ht="30">
      <c r="B7" s="13" t="s">
        <v>3</v>
      </c>
      <c r="C7" s="61">
        <v>0</v>
      </c>
      <c r="D7" s="60">
        <v>0</v>
      </c>
      <c r="E7" s="61">
        <v>0</v>
      </c>
      <c r="F7" s="61" t="str">
        <f t="shared" ref="F7:F10" si="0">IF(D7&lt;&gt;0,(E7/D7)*100,"")</f>
        <v/>
      </c>
    </row>
    <row r="8" spans="2:8">
      <c r="B8" s="14" t="s">
        <v>4</v>
      </c>
      <c r="C8" s="61">
        <v>5742048</v>
      </c>
      <c r="D8" s="60">
        <v>6933719</v>
      </c>
      <c r="E8" s="60">
        <v>6080741.9199999999</v>
      </c>
      <c r="F8" s="61">
        <f t="shared" si="0"/>
        <v>87.698130253043132</v>
      </c>
    </row>
    <row r="9" spans="2:8" ht="30">
      <c r="B9" s="14" t="s">
        <v>5</v>
      </c>
      <c r="C9" s="61">
        <v>451610</v>
      </c>
      <c r="D9" s="60">
        <v>217477</v>
      </c>
      <c r="E9" s="60">
        <v>242920.86</v>
      </c>
      <c r="F9" s="61">
        <f t="shared" si="0"/>
        <v>111.69956363201625</v>
      </c>
    </row>
    <row r="10" spans="2:8">
      <c r="B10" s="15" t="s">
        <v>6</v>
      </c>
      <c r="C10" s="62">
        <v>-3910</v>
      </c>
      <c r="D10" s="62">
        <f>+D6+D7-D8-D9</f>
        <v>255479</v>
      </c>
      <c r="E10" s="62">
        <f t="shared" ref="E10" si="1">+E6+E7-E8-E9</f>
        <v>251222.9100000005</v>
      </c>
      <c r="F10" s="61">
        <f t="shared" si="0"/>
        <v>98.334074424904003</v>
      </c>
    </row>
    <row r="11" spans="2:8">
      <c r="B11" s="16"/>
      <c r="C11" s="63"/>
      <c r="D11" s="64"/>
      <c r="E11" s="64"/>
      <c r="F11" s="64"/>
    </row>
    <row r="12" spans="2:8">
      <c r="B12" s="5" t="s">
        <v>49</v>
      </c>
      <c r="C12" s="65"/>
      <c r="D12" s="65"/>
      <c r="E12" s="65"/>
      <c r="F12" s="65"/>
    </row>
    <row r="13" spans="2:8" ht="45">
      <c r="B13" s="58" t="s">
        <v>0</v>
      </c>
      <c r="C13" s="66" t="s">
        <v>60</v>
      </c>
      <c r="D13" s="10" t="str">
        <f>+D5</f>
        <v>Plan
 2019.</v>
      </c>
      <c r="E13" s="10" t="str">
        <f>+E5</f>
        <v>Izvršenje 
2019.</v>
      </c>
      <c r="F13" s="67" t="s">
        <v>1</v>
      </c>
    </row>
    <row r="14" spans="2:8">
      <c r="B14" s="13" t="s">
        <v>44</v>
      </c>
      <c r="C14" s="69"/>
      <c r="D14" s="68"/>
      <c r="E14" s="69"/>
      <c r="F14" s="61" t="str">
        <f t="shared" ref="F14:F16" si="2">IF(D14&lt;&gt;0,(E14/D14)*100,"")</f>
        <v/>
      </c>
    </row>
    <row r="15" spans="2:8">
      <c r="B15" s="75" t="s">
        <v>45</v>
      </c>
      <c r="C15" s="70"/>
      <c r="D15" s="68"/>
      <c r="E15" s="70"/>
      <c r="F15" s="61" t="str">
        <f t="shared" si="2"/>
        <v/>
      </c>
    </row>
    <row r="16" spans="2:8">
      <c r="B16" s="76" t="s">
        <v>46</v>
      </c>
      <c r="C16" s="68"/>
      <c r="D16" s="68"/>
      <c r="E16" s="68"/>
      <c r="F16" s="61" t="str">
        <f t="shared" si="2"/>
        <v/>
      </c>
    </row>
    <row r="17" spans="2:6">
      <c r="B17" s="16"/>
      <c r="C17" s="63"/>
      <c r="D17" s="64"/>
      <c r="E17" s="64"/>
      <c r="F17" s="64"/>
    </row>
    <row r="18" spans="2:6">
      <c r="B18" s="22" t="s">
        <v>47</v>
      </c>
      <c r="C18" s="65"/>
      <c r="D18" s="65"/>
      <c r="E18" s="65"/>
      <c r="F18" s="65"/>
    </row>
    <row r="19" spans="2:6" s="12" customFormat="1" ht="45">
      <c r="B19" s="17" t="s">
        <v>7</v>
      </c>
      <c r="C19" s="66" t="s">
        <v>60</v>
      </c>
      <c r="D19" s="10" t="str">
        <f>+D5</f>
        <v>Plan
 2019.</v>
      </c>
      <c r="E19" s="10" t="str">
        <f>+E13</f>
        <v>Izvršenje 
2019.</v>
      </c>
      <c r="F19" s="67" t="s">
        <v>1</v>
      </c>
    </row>
    <row r="20" spans="2:6">
      <c r="B20" s="18" t="str">
        <f>IF(E20&gt;0,"Višak prihoda poslovanja","Manjak prihoda poslovanja")</f>
        <v>Višak prihoda poslovanja</v>
      </c>
      <c r="C20" s="60">
        <v>447699</v>
      </c>
      <c r="D20" s="60">
        <v>255479</v>
      </c>
      <c r="E20" s="60">
        <f>+E6-E8</f>
        <v>494143.77000000048</v>
      </c>
      <c r="F20" s="61">
        <f t="shared" ref="F20" si="3">IF(D20&lt;&gt;0,(E20/D20)*100,"")</f>
        <v>193.41854712129</v>
      </c>
    </row>
    <row r="21" spans="2:6" ht="30">
      <c r="B21" s="13" t="str">
        <f>IF(E21&gt;0,"Višak prihoda od nefinancijske imovine","Manjak prihoda od nefinancijske imovine")</f>
        <v>Manjak prihoda od nefinancijske imovine</v>
      </c>
      <c r="C21" s="60">
        <v>-451610</v>
      </c>
      <c r="D21" s="60">
        <f>-D9</f>
        <v>-217477</v>
      </c>
      <c r="E21" s="60">
        <f>-E9</f>
        <v>-242920.86</v>
      </c>
      <c r="F21" s="61">
        <f>IF(D21&lt;&gt;0,(E21/D21)*100,"")</f>
        <v>111.69956363201625</v>
      </c>
    </row>
    <row r="22" spans="2:6" ht="30">
      <c r="B22" s="19" t="str">
        <f>IF(E22&gt;0,"Višak prihoda iz proračuna predhodne godine","Manjak prihoda iz proračuna prethodne godine")</f>
        <v>Višak prihoda iz proračuna predhodne godine</v>
      </c>
      <c r="C22" s="60">
        <v>18393</v>
      </c>
      <c r="D22" s="60">
        <v>14483</v>
      </c>
      <c r="E22" s="60">
        <f>+D22</f>
        <v>14483</v>
      </c>
      <c r="F22" s="61">
        <f t="shared" ref="F22" si="4">IF(D22&lt;&gt;0,(E22/D22)*100,"")</f>
        <v>100</v>
      </c>
    </row>
    <row r="23" spans="2:6">
      <c r="B23" s="20"/>
      <c r="C23" s="71"/>
      <c r="D23" s="64"/>
      <c r="E23" s="64"/>
      <c r="F23" s="72"/>
    </row>
    <row r="24" spans="2:6">
      <c r="B24" s="22" t="s">
        <v>48</v>
      </c>
      <c r="C24" s="65"/>
      <c r="D24" s="65"/>
      <c r="E24" s="65"/>
      <c r="F24" s="65"/>
    </row>
    <row r="25" spans="2:6" s="12" customFormat="1" ht="45">
      <c r="B25" s="17" t="s">
        <v>7</v>
      </c>
      <c r="C25" s="66" t="s">
        <v>60</v>
      </c>
      <c r="D25" s="10" t="str">
        <f>+D19</f>
        <v>Plan
 2019.</v>
      </c>
      <c r="E25" s="10" t="str">
        <f>+E19</f>
        <v>Izvršenje 
2019.</v>
      </c>
      <c r="F25" s="67" t="s">
        <v>1</v>
      </c>
    </row>
    <row r="26" spans="2:6">
      <c r="B26" s="13" t="s">
        <v>8</v>
      </c>
      <c r="C26" s="59">
        <v>6189747</v>
      </c>
      <c r="D26" s="60">
        <f>+D6+D7</f>
        <v>7406675</v>
      </c>
      <c r="E26" s="59">
        <f>+E6+E7</f>
        <v>6574885.6900000004</v>
      </c>
      <c r="F26" s="61">
        <f t="shared" ref="F26:F29" si="5">IF(D26&lt;&gt;0,(E26/D26)*100,"")</f>
        <v>88.769733922441588</v>
      </c>
    </row>
    <row r="27" spans="2:6">
      <c r="B27" s="13" t="s">
        <v>9</v>
      </c>
      <c r="C27" s="60">
        <v>6193657</v>
      </c>
      <c r="D27" s="60">
        <f>+D8+D9</f>
        <v>7151196</v>
      </c>
      <c r="E27" s="62">
        <f>+E8+E9</f>
        <v>6323662.7800000003</v>
      </c>
      <c r="F27" s="61">
        <f t="shared" si="5"/>
        <v>88.428044483747897</v>
      </c>
    </row>
    <row r="28" spans="2:6">
      <c r="B28" s="21" t="s">
        <v>10</v>
      </c>
      <c r="C28" s="60">
        <v>-3910</v>
      </c>
      <c r="D28" s="60">
        <f>+D10</f>
        <v>255479</v>
      </c>
      <c r="E28" s="62">
        <f>+E10</f>
        <v>251222.9100000005</v>
      </c>
      <c r="F28" s="61"/>
    </row>
    <row r="29" spans="2:6" ht="30">
      <c r="B29" s="15" t="s">
        <v>14</v>
      </c>
      <c r="C29" s="60">
        <v>18393</v>
      </c>
      <c r="D29" s="60">
        <f>+D22</f>
        <v>14483</v>
      </c>
      <c r="E29" s="62">
        <f>+E22</f>
        <v>14483</v>
      </c>
      <c r="F29" s="61">
        <f t="shared" si="5"/>
        <v>100</v>
      </c>
    </row>
    <row r="30" spans="2:6">
      <c r="B30" s="21" t="s">
        <v>11</v>
      </c>
      <c r="C30" s="60">
        <v>14483</v>
      </c>
      <c r="D30" s="60" t="s">
        <v>300</v>
      </c>
      <c r="E30" s="82">
        <f>+E28+E29</f>
        <v>265705.9100000005</v>
      </c>
      <c r="F30" s="61"/>
    </row>
  </sheetData>
  <mergeCells count="1">
    <mergeCell ref="B2:F2"/>
  </mergeCells>
  <dataValidations count="2">
    <dataValidation type="whole" operator="greaterThanOrEqual" allowBlank="1" showErrorMessage="1" errorTitle="Neispravan iznos" error="Vrijednost mora biti cjelobrojna numerička veća ili jednaka nuli" sqref="E15 C15">
      <formula1>0</formula1>
    </dataValidation>
    <dataValidation type="whole" operator="notEqual" allowBlank="1" showInputMessage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E15 C15">
      <formula1>9999999999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E51"/>
  <sheetViews>
    <sheetView topLeftCell="A30" zoomScaleNormal="100" workbookViewId="0">
      <selection activeCell="J33" sqref="J33"/>
    </sheetView>
  </sheetViews>
  <sheetFormatPr defaultRowHeight="15"/>
  <cols>
    <col min="1" max="1" width="9.140625" style="23"/>
    <col min="2" max="2" width="41" style="23" customWidth="1"/>
    <col min="3" max="3" width="17.85546875" style="23" customWidth="1"/>
    <col min="4" max="4" width="18" style="23" customWidth="1"/>
    <col min="5" max="5" width="13.140625" style="23" customWidth="1"/>
    <col min="6" max="16384" width="9.140625" style="23"/>
  </cols>
  <sheetData>
    <row r="3" spans="2:5" ht="15.75">
      <c r="B3" s="159" t="s">
        <v>18</v>
      </c>
      <c r="C3" s="159"/>
      <c r="D3" s="159"/>
      <c r="E3" s="159"/>
    </row>
    <row r="4" spans="2:5" ht="15.75">
      <c r="B4" s="27"/>
      <c r="C4" s="27"/>
      <c r="D4" s="27"/>
      <c r="E4" s="27"/>
    </row>
    <row r="5" spans="2:5">
      <c r="B5" s="160" t="s">
        <v>310</v>
      </c>
      <c r="C5" s="160"/>
      <c r="D5" s="160"/>
      <c r="E5" s="160"/>
    </row>
    <row r="6" spans="2:5">
      <c r="B6" s="17" t="s">
        <v>7</v>
      </c>
      <c r="C6" s="10" t="s">
        <v>80</v>
      </c>
      <c r="D6" s="10" t="s">
        <v>81</v>
      </c>
      <c r="E6" s="11" t="s">
        <v>17</v>
      </c>
    </row>
    <row r="7" spans="2:5">
      <c r="B7" s="13" t="s">
        <v>8</v>
      </c>
      <c r="C7" s="8">
        <v>4304186</v>
      </c>
      <c r="D7" s="7">
        <v>4209811.1500000004</v>
      </c>
      <c r="E7" s="9">
        <f>(D7/C7)*100</f>
        <v>97.807370545789624</v>
      </c>
    </row>
    <row r="8" spans="2:5">
      <c r="B8" s="13" t="s">
        <v>9</v>
      </c>
      <c r="C8" s="8">
        <v>4304186</v>
      </c>
      <c r="D8" s="8">
        <v>4059427.7</v>
      </c>
      <c r="E8" s="9">
        <f t="shared" ref="E8" si="0">(D8/C8)*100</f>
        <v>94.313482270515266</v>
      </c>
    </row>
    <row r="9" spans="2:5">
      <c r="B9" s="21" t="s">
        <v>10</v>
      </c>
      <c r="C9" s="8">
        <f>+C7-C8</f>
        <v>0</v>
      </c>
      <c r="D9" s="8">
        <f>+D7-D8</f>
        <v>150383.45000000019</v>
      </c>
      <c r="E9" s="9">
        <v>0</v>
      </c>
    </row>
    <row r="10" spans="2:5">
      <c r="B10" s="15" t="s">
        <v>14</v>
      </c>
      <c r="C10" s="8">
        <v>0</v>
      </c>
      <c r="D10" s="8">
        <v>-320774</v>
      </c>
      <c r="E10" s="9">
        <v>0</v>
      </c>
    </row>
    <row r="11" spans="2:5">
      <c r="B11" s="21" t="s">
        <v>11</v>
      </c>
      <c r="C11" s="8">
        <v>0</v>
      </c>
      <c r="D11" s="26">
        <f>+D9+D10</f>
        <v>-170390.54999999981</v>
      </c>
      <c r="E11" s="9">
        <v>0</v>
      </c>
    </row>
    <row r="12" spans="2:5">
      <c r="B12" s="24"/>
    </row>
    <row r="13" spans="2:5">
      <c r="B13" s="158" t="s">
        <v>311</v>
      </c>
      <c r="C13" s="158"/>
      <c r="D13" s="158"/>
      <c r="E13" s="158"/>
    </row>
    <row r="14" spans="2:5">
      <c r="B14" s="17" t="s">
        <v>7</v>
      </c>
      <c r="C14" s="10" t="str">
        <f>+C$6</f>
        <v>Plan 2019.</v>
      </c>
      <c r="D14" s="10" t="str">
        <f>+D$6</f>
        <v>Izvršenje 2019.</v>
      </c>
      <c r="E14" s="11" t="s">
        <v>17</v>
      </c>
    </row>
    <row r="15" spans="2:5">
      <c r="B15" s="13" t="s">
        <v>8</v>
      </c>
      <c r="C15" s="8">
        <v>1410235</v>
      </c>
      <c r="D15" s="8">
        <v>1248912.8899999999</v>
      </c>
      <c r="E15" s="9">
        <f>(D15/C15)*100</f>
        <v>88.560622165809235</v>
      </c>
    </row>
    <row r="16" spans="2:5">
      <c r="B16" s="13" t="s">
        <v>9</v>
      </c>
      <c r="C16" s="8">
        <v>1410235</v>
      </c>
      <c r="D16" s="8">
        <v>1196514.8899999999</v>
      </c>
      <c r="E16" s="9">
        <f t="shared" ref="E16" si="1">(D16/C16)*100</f>
        <v>84.845071211535668</v>
      </c>
    </row>
    <row r="17" spans="2:5">
      <c r="B17" s="21" t="s">
        <v>10</v>
      </c>
      <c r="C17" s="8">
        <f>+C15-C16</f>
        <v>0</v>
      </c>
      <c r="D17" s="8">
        <f>+D15-D16</f>
        <v>52398</v>
      </c>
      <c r="E17" s="9">
        <v>0</v>
      </c>
    </row>
    <row r="18" spans="2:5">
      <c r="B18" s="15" t="s">
        <v>14</v>
      </c>
      <c r="C18" s="8">
        <v>0</v>
      </c>
      <c r="D18" s="8">
        <v>258305</v>
      </c>
      <c r="E18" s="9">
        <v>0</v>
      </c>
    </row>
    <row r="19" spans="2:5">
      <c r="B19" s="21" t="s">
        <v>11</v>
      </c>
      <c r="C19" s="8">
        <f>+C17+C18</f>
        <v>0</v>
      </c>
      <c r="D19" s="26">
        <f>+D17+D18</f>
        <v>310703</v>
      </c>
      <c r="E19" s="9">
        <v>0</v>
      </c>
    </row>
    <row r="20" spans="2:5">
      <c r="B20" s="24"/>
    </row>
    <row r="21" spans="2:5">
      <c r="B21" s="158" t="s">
        <v>312</v>
      </c>
      <c r="C21" s="158"/>
      <c r="D21" s="158"/>
      <c r="E21" s="158"/>
    </row>
    <row r="22" spans="2:5">
      <c r="B22" s="17" t="s">
        <v>7</v>
      </c>
      <c r="C22" s="10" t="str">
        <f>+C$6</f>
        <v>Plan 2019.</v>
      </c>
      <c r="D22" s="10" t="str">
        <f>+D$6</f>
        <v>Izvršenje 2019.</v>
      </c>
      <c r="E22" s="11" t="s">
        <v>17</v>
      </c>
    </row>
    <row r="23" spans="2:5">
      <c r="B23" s="13" t="s">
        <v>8</v>
      </c>
      <c r="C23" s="8">
        <v>1376524</v>
      </c>
      <c r="D23" s="8">
        <v>964086.94</v>
      </c>
      <c r="E23" s="9">
        <f>(D23/C23)*100</f>
        <v>70.037786482473237</v>
      </c>
    </row>
    <row r="24" spans="2:5">
      <c r="B24" s="13" t="s">
        <v>9</v>
      </c>
      <c r="C24" s="8">
        <v>1121045</v>
      </c>
      <c r="D24" s="8">
        <v>925921.27</v>
      </c>
      <c r="E24" s="9">
        <f t="shared" ref="E24" si="2">(D24/C24)*100</f>
        <v>82.59447836616728</v>
      </c>
    </row>
    <row r="25" spans="2:5">
      <c r="B25" s="21" t="s">
        <v>10</v>
      </c>
      <c r="C25" s="8">
        <f>+C23-C24</f>
        <v>255479</v>
      </c>
      <c r="D25" s="8">
        <f>+D23-D24</f>
        <v>38165.669999999925</v>
      </c>
      <c r="E25" s="9">
        <v>0</v>
      </c>
    </row>
    <row r="26" spans="2:5">
      <c r="B26" s="15" t="s">
        <v>14</v>
      </c>
      <c r="C26" s="8">
        <v>-255479</v>
      </c>
      <c r="D26" s="8">
        <v>49447</v>
      </c>
      <c r="E26" s="9">
        <v>0</v>
      </c>
    </row>
    <row r="27" spans="2:5">
      <c r="B27" s="21" t="s">
        <v>11</v>
      </c>
      <c r="C27" s="8">
        <f>+C25+C26</f>
        <v>0</v>
      </c>
      <c r="D27" s="26">
        <f>+D25+D26</f>
        <v>87612.669999999925</v>
      </c>
      <c r="E27" s="9">
        <v>0</v>
      </c>
    </row>
    <row r="28" spans="2:5">
      <c r="B28" s="24"/>
    </row>
    <row r="29" spans="2:5" ht="15" customHeight="1">
      <c r="B29" s="160" t="s">
        <v>313</v>
      </c>
      <c r="C29" s="160"/>
      <c r="D29" s="160"/>
      <c r="E29" s="160"/>
    </row>
    <row r="30" spans="2:5">
      <c r="B30" s="17" t="s">
        <v>7</v>
      </c>
      <c r="C30" s="10" t="str">
        <f>+C$6</f>
        <v>Plan 2019.</v>
      </c>
      <c r="D30" s="10" t="str">
        <f>+D$6</f>
        <v>Izvršenje 2019.</v>
      </c>
      <c r="E30" s="11" t="s">
        <v>17</v>
      </c>
    </row>
    <row r="31" spans="2:5">
      <c r="B31" s="13" t="s">
        <v>8</v>
      </c>
      <c r="C31" s="8">
        <v>172000</v>
      </c>
      <c r="D31" s="8">
        <v>25543</v>
      </c>
      <c r="E31" s="9">
        <f>(D31/C31)*100</f>
        <v>14.850581395348838</v>
      </c>
    </row>
    <row r="32" spans="2:5">
      <c r="B32" s="13" t="s">
        <v>9</v>
      </c>
      <c r="C32" s="8">
        <v>172000</v>
      </c>
      <c r="D32" s="8">
        <v>25543</v>
      </c>
      <c r="E32" s="9">
        <f t="shared" ref="E32" si="3">(D32/C32)*100</f>
        <v>14.850581395348838</v>
      </c>
    </row>
    <row r="33" spans="2:5">
      <c r="B33" s="21" t="s">
        <v>10</v>
      </c>
      <c r="C33" s="8">
        <f>+C31-C32</f>
        <v>0</v>
      </c>
      <c r="D33" s="8">
        <f>+D31-D32</f>
        <v>0</v>
      </c>
      <c r="E33" s="9">
        <v>0</v>
      </c>
    </row>
    <row r="34" spans="2:5">
      <c r="B34" s="15" t="s">
        <v>14</v>
      </c>
      <c r="C34" s="8">
        <v>0</v>
      </c>
      <c r="D34" s="8">
        <v>0</v>
      </c>
      <c r="E34" s="9">
        <v>0</v>
      </c>
    </row>
    <row r="35" spans="2:5">
      <c r="B35" s="21" t="s">
        <v>11</v>
      </c>
      <c r="C35" s="8">
        <v>0</v>
      </c>
      <c r="D35" s="26">
        <f>+D33+D34</f>
        <v>0</v>
      </c>
      <c r="E35" s="9">
        <v>0</v>
      </c>
    </row>
    <row r="37" spans="2:5">
      <c r="B37" s="158" t="s">
        <v>314</v>
      </c>
      <c r="C37" s="158"/>
      <c r="D37" s="158"/>
      <c r="E37" s="158"/>
    </row>
    <row r="38" spans="2:5">
      <c r="B38" s="17" t="s">
        <v>7</v>
      </c>
      <c r="C38" s="10" t="str">
        <f>+C$6</f>
        <v>Plan 2019.</v>
      </c>
      <c r="D38" s="10" t="str">
        <f>+D$6</f>
        <v>Izvršenje 2019.</v>
      </c>
      <c r="E38" s="11" t="s">
        <v>17</v>
      </c>
    </row>
    <row r="39" spans="2:5">
      <c r="B39" s="13" t="s">
        <v>8</v>
      </c>
      <c r="C39" s="8">
        <v>143730</v>
      </c>
      <c r="D39" s="8">
        <v>126532.16</v>
      </c>
      <c r="E39" s="9">
        <f>(D39/C39)*100</f>
        <v>88.034620468934804</v>
      </c>
    </row>
    <row r="40" spans="2:5">
      <c r="B40" s="13" t="s">
        <v>9</v>
      </c>
      <c r="C40" s="8">
        <v>143730</v>
      </c>
      <c r="D40" s="8">
        <v>116256.37</v>
      </c>
      <c r="E40" s="9">
        <f t="shared" ref="E40" si="4">(D40/C40)*100</f>
        <v>80.885250121756073</v>
      </c>
    </row>
    <row r="41" spans="2:5">
      <c r="B41" s="21" t="s">
        <v>10</v>
      </c>
      <c r="C41" s="8">
        <f>+C39-C40</f>
        <v>0</v>
      </c>
      <c r="D41" s="8">
        <f>+D39-D40</f>
        <v>10275.790000000008</v>
      </c>
      <c r="E41" s="9">
        <v>0</v>
      </c>
    </row>
    <row r="42" spans="2:5">
      <c r="B42" s="15" t="s">
        <v>14</v>
      </c>
      <c r="C42" s="8">
        <v>0</v>
      </c>
      <c r="D42" s="8">
        <v>27505</v>
      </c>
      <c r="E42" s="9">
        <v>0</v>
      </c>
    </row>
    <row r="43" spans="2:5">
      <c r="B43" s="21" t="s">
        <v>11</v>
      </c>
      <c r="C43" s="8">
        <f>+C41+C42</f>
        <v>0</v>
      </c>
      <c r="D43" s="26">
        <f>+D41+D42</f>
        <v>37780.790000000008</v>
      </c>
      <c r="E43" s="9">
        <v>0</v>
      </c>
    </row>
    <row r="45" spans="2:5">
      <c r="B45" s="25" t="s">
        <v>50</v>
      </c>
    </row>
    <row r="46" spans="2:5">
      <c r="B46" s="17" t="s">
        <v>7</v>
      </c>
      <c r="C46" s="10" t="str">
        <f>+C$6</f>
        <v>Plan 2019.</v>
      </c>
      <c r="D46" s="10" t="str">
        <f>+D$6</f>
        <v>Izvršenje 2019.</v>
      </c>
      <c r="E46" s="11" t="s">
        <v>17</v>
      </c>
    </row>
    <row r="47" spans="2:5">
      <c r="B47" s="13" t="s">
        <v>8</v>
      </c>
      <c r="C47" s="8">
        <f>+C7+C15+C23+C31+C39</f>
        <v>7406675</v>
      </c>
      <c r="D47" s="8">
        <f>+D7+D15+D23+D31+D39</f>
        <v>6574886.1400000006</v>
      </c>
      <c r="E47" s="9">
        <f>(D47/C47)*100</f>
        <v>88.769739998042326</v>
      </c>
    </row>
    <row r="48" spans="2:5">
      <c r="B48" s="13" t="s">
        <v>9</v>
      </c>
      <c r="C48" s="8">
        <f>+C8+C16+C24+C32+C40</f>
        <v>7151196</v>
      </c>
      <c r="D48" s="8">
        <f>+D8+D16+D24+D32+D40</f>
        <v>6323663.2299999995</v>
      </c>
      <c r="E48" s="9">
        <f t="shared" ref="E48" si="5">(D48/C48)*100</f>
        <v>88.428050776401591</v>
      </c>
    </row>
    <row r="49" spans="2:5">
      <c r="B49" s="21" t="s">
        <v>10</v>
      </c>
      <c r="C49" s="8">
        <f>+C47-C48</f>
        <v>255479</v>
      </c>
      <c r="D49" s="8">
        <f>+D47-D48</f>
        <v>251222.91000000108</v>
      </c>
      <c r="E49" s="9">
        <v>0</v>
      </c>
    </row>
    <row r="50" spans="2:5">
      <c r="B50" s="15" t="s">
        <v>14</v>
      </c>
      <c r="C50" s="8">
        <v>14483</v>
      </c>
      <c r="D50" s="8">
        <f>SUM(D10+D18+D26+D34+D42)</f>
        <v>14483</v>
      </c>
      <c r="E50" s="9">
        <v>0</v>
      </c>
    </row>
    <row r="51" spans="2:5">
      <c r="B51" s="21" t="s">
        <v>11</v>
      </c>
      <c r="C51" s="8">
        <f>+C49+C50</f>
        <v>269962</v>
      </c>
      <c r="D51" s="26">
        <f>+D49+D50</f>
        <v>265705.91000000108</v>
      </c>
      <c r="E51" s="9">
        <v>0</v>
      </c>
    </row>
  </sheetData>
  <mergeCells count="6">
    <mergeCell ref="B37:E37"/>
    <mergeCell ref="B3:E3"/>
    <mergeCell ref="B29:E29"/>
    <mergeCell ref="B21:E21"/>
    <mergeCell ref="B13:E13"/>
    <mergeCell ref="B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6"/>
  <sheetViews>
    <sheetView workbookViewId="0">
      <selection activeCell="D5" sqref="D5"/>
    </sheetView>
  </sheetViews>
  <sheetFormatPr defaultRowHeight="15"/>
  <cols>
    <col min="1" max="1" width="2.5703125" style="91" customWidth="1"/>
    <col min="2" max="2" width="9.85546875" style="91" customWidth="1"/>
    <col min="3" max="3" width="8.28515625" style="91" customWidth="1"/>
    <col min="4" max="4" width="52.85546875" style="91" customWidth="1"/>
    <col min="5" max="5" width="11.7109375" style="92" bestFit="1" customWidth="1"/>
    <col min="6" max="6" width="12" style="92" bestFit="1" customWidth="1"/>
    <col min="7" max="7" width="8.28515625" style="93" bestFit="1" customWidth="1"/>
  </cols>
  <sheetData>
    <row r="1" spans="2:7">
      <c r="B1" s="73" t="s">
        <v>39</v>
      </c>
      <c r="C1" s="73"/>
      <c r="D1" s="73"/>
    </row>
    <row r="2" spans="2:7">
      <c r="B2" s="73" t="s">
        <v>299</v>
      </c>
      <c r="C2" s="73"/>
      <c r="D2" s="73"/>
    </row>
    <row r="3" spans="2:7">
      <c r="B3" s="73" t="s">
        <v>41</v>
      </c>
      <c r="C3" s="73"/>
      <c r="D3" s="73"/>
    </row>
    <row r="4" spans="2:7">
      <c r="B4" s="73"/>
      <c r="C4" s="73"/>
      <c r="D4" s="73"/>
    </row>
    <row r="5" spans="2:7">
      <c r="B5" s="73" t="s">
        <v>300</v>
      </c>
      <c r="C5" s="73"/>
      <c r="D5" s="73" t="s">
        <v>301</v>
      </c>
    </row>
    <row r="6" spans="2:7">
      <c r="B6" s="73"/>
    </row>
    <row r="7" spans="2:7">
      <c r="B7" s="148" t="s">
        <v>300</v>
      </c>
      <c r="C7" s="149" t="s">
        <v>300</v>
      </c>
      <c r="D7" s="94" t="s">
        <v>82</v>
      </c>
      <c r="E7" s="95" t="s">
        <v>42</v>
      </c>
      <c r="F7" s="95" t="s">
        <v>43</v>
      </c>
      <c r="G7" s="96" t="s">
        <v>83</v>
      </c>
    </row>
    <row r="8" spans="2:7">
      <c r="B8" s="97" t="s">
        <v>15</v>
      </c>
      <c r="C8" s="98"/>
      <c r="D8" s="98"/>
      <c r="E8" s="99">
        <f>SUM(E9:E13)</f>
        <v>7406675</v>
      </c>
      <c r="F8" s="99">
        <f t="shared" ref="F8:G8" si="0">SUM(F9:F13)</f>
        <v>6574885.6900000004</v>
      </c>
      <c r="G8" s="99">
        <f t="shared" si="0"/>
        <v>3.5929071943044879</v>
      </c>
    </row>
    <row r="9" spans="2:7">
      <c r="B9" s="100" t="s">
        <v>84</v>
      </c>
      <c r="C9" s="100" t="s">
        <v>85</v>
      </c>
      <c r="D9" s="101" t="s">
        <v>86</v>
      </c>
      <c r="E9" s="102">
        <f>+E42</f>
        <v>4304186</v>
      </c>
      <c r="F9" s="102">
        <f>+F42</f>
        <v>4209811.1500000004</v>
      </c>
      <c r="G9" s="103">
        <f>SUM(F9/E9)</f>
        <v>0.97807370545789618</v>
      </c>
    </row>
    <row r="10" spans="2:7">
      <c r="B10" s="104" t="s">
        <v>84</v>
      </c>
      <c r="C10" s="104" t="s">
        <v>87</v>
      </c>
      <c r="D10" s="105" t="s">
        <v>88</v>
      </c>
      <c r="E10" s="106">
        <f>+E45</f>
        <v>172000</v>
      </c>
      <c r="F10" s="106">
        <f>+F45</f>
        <v>25542.55</v>
      </c>
      <c r="G10" s="108">
        <f t="shared" ref="G10:G13" si="1">SUM(F10/E10)</f>
        <v>0.14850319767441861</v>
      </c>
    </row>
    <row r="11" spans="2:7">
      <c r="B11" s="104" t="s">
        <v>84</v>
      </c>
      <c r="C11" s="104" t="s">
        <v>89</v>
      </c>
      <c r="D11" s="105" t="s">
        <v>90</v>
      </c>
      <c r="E11" s="109">
        <f>+E49</f>
        <v>1410235</v>
      </c>
      <c r="F11" s="109">
        <f t="shared" ref="F11" si="2">+F49</f>
        <v>1248912.8899999999</v>
      </c>
      <c r="G11" s="108">
        <f t="shared" si="1"/>
        <v>0.88560622165809233</v>
      </c>
    </row>
    <row r="12" spans="2:7">
      <c r="B12" s="111" t="s">
        <v>84</v>
      </c>
      <c r="C12" s="111" t="s">
        <v>91</v>
      </c>
      <c r="D12" s="112" t="s">
        <v>92</v>
      </c>
      <c r="E12" s="106">
        <f>+E55</f>
        <v>1376524</v>
      </c>
      <c r="F12" s="106">
        <f>+F55</f>
        <v>964086.94000000006</v>
      </c>
      <c r="G12" s="108">
        <f t="shared" si="1"/>
        <v>0.70037786482473252</v>
      </c>
    </row>
    <row r="13" spans="2:7">
      <c r="B13" s="104" t="s">
        <v>84</v>
      </c>
      <c r="C13" s="104" t="s">
        <v>93</v>
      </c>
      <c r="D13" s="105" t="s">
        <v>94</v>
      </c>
      <c r="E13" s="109">
        <f>+E70</f>
        <v>143730</v>
      </c>
      <c r="F13" s="109">
        <f>+F70</f>
        <v>126532.16</v>
      </c>
      <c r="G13" s="113">
        <f t="shared" si="1"/>
        <v>0.8803462046893481</v>
      </c>
    </row>
    <row r="14" spans="2:7">
      <c r="B14" s="97" t="s">
        <v>95</v>
      </c>
      <c r="C14" s="98"/>
      <c r="D14" s="98"/>
      <c r="E14" s="99">
        <f t="shared" ref="E14" si="3">SUM(E15:E19)</f>
        <v>7151196</v>
      </c>
      <c r="F14" s="99">
        <f>SUM(F15:F19)</f>
        <v>6323662.7840000009</v>
      </c>
      <c r="G14" s="114">
        <f>SUM(F14/E14)</f>
        <v>0.88428044539682604</v>
      </c>
    </row>
    <row r="15" spans="2:7">
      <c r="B15" s="100" t="s">
        <v>84</v>
      </c>
      <c r="C15" s="100" t="s">
        <v>85</v>
      </c>
      <c r="D15" s="101" t="s">
        <v>86</v>
      </c>
      <c r="E15" s="102">
        <f>+E75+E124+E154+E182+E226+E271+E316+E327</f>
        <v>4304186</v>
      </c>
      <c r="F15" s="102">
        <f>+F75+F124+F154+F182+F226+F271+F316+F327</f>
        <v>4059427.7</v>
      </c>
      <c r="G15" s="103">
        <f>SUM(F15/E15)</f>
        <v>0.9431348227051527</v>
      </c>
    </row>
    <row r="16" spans="2:7">
      <c r="B16" s="104" t="s">
        <v>84</v>
      </c>
      <c r="C16" s="104" t="s">
        <v>87</v>
      </c>
      <c r="D16" s="105" t="s">
        <v>88</v>
      </c>
      <c r="E16" s="106">
        <f>SUM(E333+E376)</f>
        <v>172000</v>
      </c>
      <c r="F16" s="106">
        <f t="shared" ref="F16:G16" si="4">SUM(F333+F376)</f>
        <v>25542.55</v>
      </c>
      <c r="G16" s="106">
        <f t="shared" si="4"/>
        <v>0.14850319767441861</v>
      </c>
    </row>
    <row r="17" spans="2:7">
      <c r="B17" s="104" t="s">
        <v>84</v>
      </c>
      <c r="C17" s="104" t="s">
        <v>89</v>
      </c>
      <c r="D17" s="105" t="s">
        <v>90</v>
      </c>
      <c r="E17" s="109">
        <f>+E95+E132+E160+E190+E213+E241+E274+E299+E320</f>
        <v>1410235</v>
      </c>
      <c r="F17" s="109">
        <f>+F95+F132+F160+F190+F213+F241+F274+F299+F320</f>
        <v>1196514.8900000001</v>
      </c>
      <c r="G17" s="108">
        <f t="shared" ref="G17:G19" si="5">SUM(F17/E17)</f>
        <v>0.84845071211535672</v>
      </c>
    </row>
    <row r="18" spans="2:7">
      <c r="B18" s="111" t="s">
        <v>84</v>
      </c>
      <c r="C18" s="111" t="s">
        <v>91</v>
      </c>
      <c r="D18" s="112" t="s">
        <v>92</v>
      </c>
      <c r="E18" s="106">
        <f>+E121+E141+E167+E199+E216+E220+E250+E286+E324+E343+E358+E309</f>
        <v>1121045</v>
      </c>
      <c r="F18" s="106">
        <f>+F121+F141+F167+F199+F216+F220+F250+F286+F324+F343+F358+F309+F346</f>
        <v>925921.27399999998</v>
      </c>
      <c r="G18" s="108">
        <f t="shared" si="5"/>
        <v>0.82594478722977216</v>
      </c>
    </row>
    <row r="19" spans="2:7">
      <c r="B19" s="104" t="s">
        <v>84</v>
      </c>
      <c r="C19" s="104" t="s">
        <v>93</v>
      </c>
      <c r="D19" s="105" t="s">
        <v>94</v>
      </c>
      <c r="E19" s="109">
        <f t="shared" ref="E19:F19" si="6">+E149+E175+E210+E264+E290+E311+E329</f>
        <v>143730</v>
      </c>
      <c r="F19" s="109">
        <f t="shared" si="6"/>
        <v>116256.37</v>
      </c>
      <c r="G19" s="113">
        <f t="shared" si="5"/>
        <v>0.80885250121756069</v>
      </c>
    </row>
    <row r="20" spans="2:7">
      <c r="B20" s="97" t="s">
        <v>96</v>
      </c>
      <c r="C20" s="98"/>
      <c r="D20" s="98"/>
      <c r="E20" s="99">
        <f t="shared" ref="E20:F20" si="7">SUM(E21:E25)</f>
        <v>0</v>
      </c>
      <c r="F20" s="99">
        <f t="shared" si="7"/>
        <v>251222.90600000005</v>
      </c>
      <c r="G20" s="114" t="s">
        <v>297</v>
      </c>
    </row>
    <row r="21" spans="2:7">
      <c r="B21" s="100" t="s">
        <v>84</v>
      </c>
      <c r="C21" s="100" t="s">
        <v>85</v>
      </c>
      <c r="D21" s="101" t="s">
        <v>86</v>
      </c>
      <c r="E21" s="102">
        <f>+E9-E15</f>
        <v>0</v>
      </c>
      <c r="F21" s="102">
        <f t="shared" ref="F21" si="8">+F9-F15</f>
        <v>150383.45000000019</v>
      </c>
      <c r="G21" s="115">
        <v>0</v>
      </c>
    </row>
    <row r="22" spans="2:7">
      <c r="B22" s="104" t="s">
        <v>84</v>
      </c>
      <c r="C22" s="104" t="s">
        <v>87</v>
      </c>
      <c r="D22" s="105" t="s">
        <v>88</v>
      </c>
      <c r="E22" s="106">
        <f t="shared" ref="E22:F25" si="9">+E10-E16</f>
        <v>0</v>
      </c>
      <c r="F22" s="106">
        <f t="shared" si="9"/>
        <v>0</v>
      </c>
      <c r="G22" s="116">
        <v>0</v>
      </c>
    </row>
    <row r="23" spans="2:7">
      <c r="B23" s="104" t="s">
        <v>84</v>
      </c>
      <c r="C23" s="104" t="s">
        <v>89</v>
      </c>
      <c r="D23" s="105" t="s">
        <v>90</v>
      </c>
      <c r="E23" s="109">
        <f t="shared" si="9"/>
        <v>0</v>
      </c>
      <c r="F23" s="109">
        <f t="shared" si="9"/>
        <v>52397.999999999767</v>
      </c>
      <c r="G23" s="117">
        <v>0</v>
      </c>
    </row>
    <row r="24" spans="2:7">
      <c r="B24" s="111" t="s">
        <v>84</v>
      </c>
      <c r="C24" s="111" t="s">
        <v>91</v>
      </c>
      <c r="D24" s="112" t="s">
        <v>92</v>
      </c>
      <c r="E24" s="106">
        <v>0</v>
      </c>
      <c r="F24" s="109">
        <f>+F12-F18</f>
        <v>38165.666000000085</v>
      </c>
      <c r="G24" s="116">
        <v>0</v>
      </c>
    </row>
    <row r="25" spans="2:7">
      <c r="B25" s="104" t="s">
        <v>84</v>
      </c>
      <c r="C25" s="104" t="s">
        <v>93</v>
      </c>
      <c r="D25" s="105" t="s">
        <v>94</v>
      </c>
      <c r="E25" s="109">
        <f t="shared" si="9"/>
        <v>0</v>
      </c>
      <c r="F25" s="109">
        <f t="shared" si="9"/>
        <v>10275.790000000008</v>
      </c>
      <c r="G25" s="117">
        <v>0</v>
      </c>
    </row>
    <row r="26" spans="2:7">
      <c r="B26" s="97" t="s">
        <v>97</v>
      </c>
      <c r="C26" s="98"/>
      <c r="D26" s="98"/>
      <c r="E26" s="99">
        <v>0</v>
      </c>
      <c r="F26" s="99">
        <f t="shared" ref="F26" si="10">SUM(F27:F31)</f>
        <v>14482.980000000007</v>
      </c>
      <c r="G26" s="114" t="s">
        <v>297</v>
      </c>
    </row>
    <row r="27" spans="2:7">
      <c r="B27" s="100" t="s">
        <v>84</v>
      </c>
      <c r="C27" s="100" t="s">
        <v>85</v>
      </c>
      <c r="D27" s="101" t="s">
        <v>86</v>
      </c>
      <c r="E27" s="102">
        <v>0</v>
      </c>
      <c r="F27" s="102">
        <v>-320774.05</v>
      </c>
      <c r="G27" s="115">
        <v>0</v>
      </c>
    </row>
    <row r="28" spans="2:7">
      <c r="B28" s="104" t="s">
        <v>84</v>
      </c>
      <c r="C28" s="104" t="s">
        <v>87</v>
      </c>
      <c r="D28" s="105" t="s">
        <v>88</v>
      </c>
      <c r="E28" s="106">
        <v>0</v>
      </c>
      <c r="F28" s="106">
        <v>0</v>
      </c>
      <c r="G28" s="116">
        <v>0</v>
      </c>
    </row>
    <row r="29" spans="2:7">
      <c r="B29" s="104" t="s">
        <v>84</v>
      </c>
      <c r="C29" s="104" t="s">
        <v>89</v>
      </c>
      <c r="D29" s="105" t="s">
        <v>90</v>
      </c>
      <c r="E29" s="109">
        <v>0</v>
      </c>
      <c r="F29" s="109">
        <v>258304.93</v>
      </c>
      <c r="G29" s="117">
        <v>0</v>
      </c>
    </row>
    <row r="30" spans="2:7">
      <c r="B30" s="111" t="s">
        <v>84</v>
      </c>
      <c r="C30" s="111" t="s">
        <v>91</v>
      </c>
      <c r="D30" s="112" t="s">
        <v>92</v>
      </c>
      <c r="E30" s="106">
        <v>0</v>
      </c>
      <c r="F30" s="109">
        <v>49447.22</v>
      </c>
      <c r="G30" s="116">
        <v>0</v>
      </c>
    </row>
    <row r="31" spans="2:7">
      <c r="B31" s="104" t="s">
        <v>84</v>
      </c>
      <c r="C31" s="104" t="s">
        <v>93</v>
      </c>
      <c r="D31" s="105" t="s">
        <v>94</v>
      </c>
      <c r="E31" s="109">
        <v>0</v>
      </c>
      <c r="F31" s="109">
        <v>27504.880000000001</v>
      </c>
      <c r="G31" s="117">
        <v>0</v>
      </c>
    </row>
    <row r="32" spans="2:7">
      <c r="B32" s="97" t="s">
        <v>98</v>
      </c>
      <c r="C32" s="98"/>
      <c r="D32" s="98"/>
      <c r="E32" s="99">
        <f t="shared" ref="E32:F32" si="11">SUM(E33:E37)</f>
        <v>0</v>
      </c>
      <c r="F32" s="99">
        <f t="shared" si="11"/>
        <v>265705.88600000006</v>
      </c>
      <c r="G32" s="114" t="s">
        <v>297</v>
      </c>
    </row>
    <row r="33" spans="2:7">
      <c r="B33" s="100" t="s">
        <v>84</v>
      </c>
      <c r="C33" s="100" t="s">
        <v>85</v>
      </c>
      <c r="D33" s="101" t="s">
        <v>86</v>
      </c>
      <c r="E33" s="102">
        <f>+E21-E27</f>
        <v>0</v>
      </c>
      <c r="F33" s="118">
        <f>SUM(F21+F27)</f>
        <v>-170390.5999999998</v>
      </c>
      <c r="G33" s="115" t="s">
        <v>298</v>
      </c>
    </row>
    <row r="34" spans="2:7">
      <c r="B34" s="104" t="s">
        <v>84</v>
      </c>
      <c r="C34" s="104" t="s">
        <v>87</v>
      </c>
      <c r="D34" s="105" t="s">
        <v>88</v>
      </c>
      <c r="E34" s="107">
        <f t="shared" ref="E34:E35" si="12">+E22-E28</f>
        <v>0</v>
      </c>
      <c r="F34" s="119">
        <f>SUM(F22+F28)</f>
        <v>0</v>
      </c>
      <c r="G34" s="116"/>
    </row>
    <row r="35" spans="2:7">
      <c r="B35" s="104" t="s">
        <v>84</v>
      </c>
      <c r="C35" s="104" t="s">
        <v>89</v>
      </c>
      <c r="D35" s="105" t="s">
        <v>90</v>
      </c>
      <c r="E35" s="110">
        <f t="shared" si="12"/>
        <v>0</v>
      </c>
      <c r="F35" s="119">
        <f>SUM(F23+F29)</f>
        <v>310702.92999999976</v>
      </c>
      <c r="G35" s="117" t="s">
        <v>297</v>
      </c>
    </row>
    <row r="36" spans="2:7">
      <c r="B36" s="111" t="s">
        <v>84</v>
      </c>
      <c r="C36" s="111" t="s">
        <v>91</v>
      </c>
      <c r="D36" s="112" t="s">
        <v>92</v>
      </c>
      <c r="E36" s="107">
        <v>0</v>
      </c>
      <c r="F36" s="119">
        <f>SUM(F24+F30)</f>
        <v>87612.886000000086</v>
      </c>
      <c r="G36" s="116" t="s">
        <v>297</v>
      </c>
    </row>
    <row r="37" spans="2:7">
      <c r="B37" s="104" t="s">
        <v>84</v>
      </c>
      <c r="C37" s="104" t="s">
        <v>93</v>
      </c>
      <c r="D37" s="105" t="s">
        <v>94</v>
      </c>
      <c r="E37" s="109">
        <f t="shared" ref="E37" si="13">+E25-E31</f>
        <v>0</v>
      </c>
      <c r="F37" s="120">
        <f>SUM(F25+F31)</f>
        <v>37780.670000000013</v>
      </c>
      <c r="G37" s="117" t="s">
        <v>297</v>
      </c>
    </row>
    <row r="40" spans="2:7">
      <c r="B40" s="148" t="s">
        <v>300</v>
      </c>
      <c r="C40" s="149" t="s">
        <v>16</v>
      </c>
      <c r="D40" s="94" t="s">
        <v>82</v>
      </c>
      <c r="E40" s="121" t="str">
        <f>+E7</f>
        <v>PLAN</v>
      </c>
      <c r="F40" s="121" t="str">
        <f t="shared" ref="F40:G40" si="14">+F7</f>
        <v>IZVRŠENJE</v>
      </c>
      <c r="G40" s="122" t="str">
        <f t="shared" si="14"/>
        <v>% OSTV.</v>
      </c>
    </row>
    <row r="41" spans="2:7">
      <c r="B41" s="97" t="s">
        <v>15</v>
      </c>
      <c r="C41" s="98"/>
      <c r="D41" s="98"/>
      <c r="E41" s="99">
        <f>SUM(E42+E45+E49+E55+E70)</f>
        <v>7406675</v>
      </c>
      <c r="F41" s="99">
        <f t="shared" ref="F41" si="15">+F48+F42+F45</f>
        <v>6574885.6900000004</v>
      </c>
      <c r="G41" s="114">
        <f>SUM(F41/E41)</f>
        <v>0.88769733922441585</v>
      </c>
    </row>
    <row r="42" spans="2:7">
      <c r="B42" s="100" t="s">
        <v>84</v>
      </c>
      <c r="C42" s="100" t="s">
        <v>85</v>
      </c>
      <c r="D42" s="101" t="s">
        <v>86</v>
      </c>
      <c r="E42" s="102">
        <f>SUM(E43:E44)</f>
        <v>4304186</v>
      </c>
      <c r="F42" s="102">
        <f>SUM(F43:F44)</f>
        <v>4209811.1500000004</v>
      </c>
      <c r="G42" s="115">
        <f>SUM(F42/E42)</f>
        <v>0.97807370545789618</v>
      </c>
    </row>
    <row r="43" spans="2:7" ht="24.95" customHeight="1">
      <c r="B43" s="123"/>
      <c r="C43" s="124" t="s">
        <v>99</v>
      </c>
      <c r="D43" s="147" t="s">
        <v>100</v>
      </c>
      <c r="E43" s="125">
        <f>+E75+E124+E154+E182+E226+E271+E316+E327-E44</f>
        <v>4147386</v>
      </c>
      <c r="F43" s="125">
        <v>3967821.48</v>
      </c>
      <c r="G43" s="126">
        <f t="shared" ref="G43:G44" si="16">SUM(F43/E43)</f>
        <v>0.95670416980719908</v>
      </c>
    </row>
    <row r="44" spans="2:7" ht="24.95" customHeight="1">
      <c r="B44" s="123"/>
      <c r="C44" s="124" t="s">
        <v>101</v>
      </c>
      <c r="D44" s="147" t="s">
        <v>102</v>
      </c>
      <c r="E44" s="125">
        <f>+E316+E327</f>
        <v>156800</v>
      </c>
      <c r="F44" s="125">
        <v>241989.67</v>
      </c>
      <c r="G44" s="126">
        <f t="shared" si="16"/>
        <v>1.5433014668367349</v>
      </c>
    </row>
    <row r="45" spans="2:7">
      <c r="B45" s="104" t="s">
        <v>84</v>
      </c>
      <c r="C45" s="104" t="s">
        <v>87</v>
      </c>
      <c r="D45" s="105" t="s">
        <v>88</v>
      </c>
      <c r="E45" s="106">
        <f t="shared" ref="E45:F45" si="17">SUM(E46:E47)</f>
        <v>172000</v>
      </c>
      <c r="F45" s="106">
        <f t="shared" si="17"/>
        <v>25542.55</v>
      </c>
      <c r="G45" s="116">
        <f>SUM(F45/E45)</f>
        <v>0.14850319767441861</v>
      </c>
    </row>
    <row r="46" spans="2:7" ht="24.95" customHeight="1">
      <c r="B46" s="123"/>
      <c r="C46" s="124" t="s">
        <v>99</v>
      </c>
      <c r="D46" s="147" t="s">
        <v>100</v>
      </c>
      <c r="E46" s="125">
        <f>SUM(E376)</f>
        <v>172000</v>
      </c>
      <c r="F46" s="125">
        <f t="shared" ref="F46:G46" si="18">SUM(F376)</f>
        <v>25542.55</v>
      </c>
      <c r="G46" s="125">
        <f t="shared" si="18"/>
        <v>0.14850319767441861</v>
      </c>
    </row>
    <row r="47" spans="2:7" ht="24.95" customHeight="1">
      <c r="B47" s="123"/>
      <c r="C47" s="124" t="s">
        <v>101</v>
      </c>
      <c r="D47" s="147" t="s">
        <v>102</v>
      </c>
      <c r="E47" s="125">
        <v>0</v>
      </c>
      <c r="F47" s="125">
        <v>0</v>
      </c>
      <c r="G47" s="125">
        <v>0</v>
      </c>
    </row>
    <row r="48" spans="2:7">
      <c r="B48" s="127" t="s">
        <v>103</v>
      </c>
      <c r="C48" s="127"/>
      <c r="D48" s="128"/>
      <c r="E48" s="129">
        <f t="shared" ref="E48:F48" si="19">+E49+E55+E70</f>
        <v>2930489</v>
      </c>
      <c r="F48" s="129">
        <f t="shared" si="19"/>
        <v>2339531.9900000002</v>
      </c>
      <c r="G48" s="130">
        <f>SUM(F48/E48)</f>
        <v>0.79834184328963531</v>
      </c>
    </row>
    <row r="49" spans="2:7">
      <c r="B49" s="104" t="s">
        <v>84</v>
      </c>
      <c r="C49" s="104" t="s">
        <v>89</v>
      </c>
      <c r="D49" s="105" t="s">
        <v>90</v>
      </c>
      <c r="E49" s="109">
        <f>SUM(E50:E54)</f>
        <v>1410235</v>
      </c>
      <c r="F49" s="109">
        <f t="shared" ref="F49" si="20">SUM(F50:F54)</f>
        <v>1248912.8899999999</v>
      </c>
      <c r="G49" s="117">
        <f>SUM(F49/E49)</f>
        <v>0.88560622165809233</v>
      </c>
    </row>
    <row r="50" spans="2:7">
      <c r="B50" s="131"/>
      <c r="C50" s="131" t="s">
        <v>104</v>
      </c>
      <c r="D50" s="132" t="s">
        <v>105</v>
      </c>
      <c r="E50" s="125">
        <v>100</v>
      </c>
      <c r="F50" s="125">
        <v>21.24</v>
      </c>
      <c r="G50" s="126">
        <f t="shared" ref="G50:G54" si="21">SUM(F50/E50)</f>
        <v>0.21239999999999998</v>
      </c>
    </row>
    <row r="51" spans="2:7">
      <c r="B51" s="131"/>
      <c r="C51" s="131" t="s">
        <v>106</v>
      </c>
      <c r="D51" s="132" t="s">
        <v>107</v>
      </c>
      <c r="E51" s="125">
        <v>1141830</v>
      </c>
      <c r="F51" s="125">
        <v>1248891.6499999999</v>
      </c>
      <c r="G51" s="126">
        <f t="shared" si="21"/>
        <v>1.0937632134380775</v>
      </c>
    </row>
    <row r="52" spans="2:7">
      <c r="B52" s="131"/>
      <c r="C52" s="131" t="s">
        <v>108</v>
      </c>
      <c r="D52" s="132" t="s">
        <v>109</v>
      </c>
      <c r="E52" s="125">
        <v>0</v>
      </c>
      <c r="F52" s="125">
        <v>0</v>
      </c>
      <c r="G52" s="126">
        <v>0</v>
      </c>
    </row>
    <row r="53" spans="2:7">
      <c r="B53" s="131"/>
      <c r="C53" s="131" t="s">
        <v>110</v>
      </c>
      <c r="D53" s="132" t="s">
        <v>111</v>
      </c>
      <c r="E53" s="125">
        <v>10000</v>
      </c>
      <c r="F53" s="125">
        <v>0</v>
      </c>
      <c r="G53" s="126">
        <f t="shared" si="21"/>
        <v>0</v>
      </c>
    </row>
    <row r="54" spans="2:7">
      <c r="B54" s="131"/>
      <c r="C54" s="131" t="s">
        <v>112</v>
      </c>
      <c r="D54" s="132" t="s">
        <v>113</v>
      </c>
      <c r="E54" s="125">
        <v>258305</v>
      </c>
      <c r="F54" s="125">
        <v>0</v>
      </c>
      <c r="G54" s="126">
        <f t="shared" si="21"/>
        <v>0</v>
      </c>
    </row>
    <row r="55" spans="2:7">
      <c r="B55" s="111" t="s">
        <v>84</v>
      </c>
      <c r="C55" s="111" t="s">
        <v>91</v>
      </c>
      <c r="D55" s="112" t="s">
        <v>92</v>
      </c>
      <c r="E55" s="106">
        <f>SUM(E56:E69)</f>
        <v>1376524</v>
      </c>
      <c r="F55" s="106">
        <f t="shared" ref="F55" si="22">SUM(F56:F69)</f>
        <v>964086.94000000006</v>
      </c>
      <c r="G55" s="116">
        <f>SUM(F55/E55)</f>
        <v>0.70037786482473252</v>
      </c>
    </row>
    <row r="56" spans="2:7">
      <c r="B56" s="131"/>
      <c r="C56" s="131" t="s">
        <v>114</v>
      </c>
      <c r="D56" s="132" t="s">
        <v>115</v>
      </c>
      <c r="E56" s="125">
        <v>0</v>
      </c>
      <c r="F56" s="125">
        <v>0</v>
      </c>
      <c r="G56" s="126">
        <v>0</v>
      </c>
    </row>
    <row r="57" spans="2:7">
      <c r="B57" s="131"/>
      <c r="C57" s="131" t="s">
        <v>114</v>
      </c>
      <c r="D57" s="132" t="s">
        <v>116</v>
      </c>
      <c r="E57" s="125">
        <v>0</v>
      </c>
      <c r="F57" s="125">
        <v>0</v>
      </c>
      <c r="G57" s="126">
        <v>0</v>
      </c>
    </row>
    <row r="58" spans="2:7">
      <c r="B58" s="131"/>
      <c r="C58" s="131" t="s">
        <v>117</v>
      </c>
      <c r="D58" s="132" t="s">
        <v>118</v>
      </c>
      <c r="E58" s="125">
        <v>657065</v>
      </c>
      <c r="F58" s="125">
        <v>639500</v>
      </c>
      <c r="G58" s="126">
        <f>SUM(F58/E58)</f>
        <v>0.97326748495202153</v>
      </c>
    </row>
    <row r="59" spans="2:7" ht="30">
      <c r="B59" s="131"/>
      <c r="C59" s="131" t="s">
        <v>117</v>
      </c>
      <c r="D59" s="132" t="s">
        <v>119</v>
      </c>
      <c r="E59" s="125">
        <v>38882</v>
      </c>
      <c r="F59" s="125">
        <v>62570.400000000001</v>
      </c>
      <c r="G59" s="126">
        <f t="shared" ref="G59:G68" si="23">SUM(F59/E59)</f>
        <v>1.6092382079111158</v>
      </c>
    </row>
    <row r="60" spans="2:7" ht="30">
      <c r="B60" s="131"/>
      <c r="C60" s="131">
        <v>6362</v>
      </c>
      <c r="D60" s="132" t="s">
        <v>120</v>
      </c>
      <c r="E60" s="125">
        <v>0</v>
      </c>
      <c r="F60" s="125">
        <v>0</v>
      </c>
      <c r="G60" s="126">
        <v>0</v>
      </c>
    </row>
    <row r="61" spans="2:7" ht="30">
      <c r="B61" s="131"/>
      <c r="C61" s="131">
        <v>6381</v>
      </c>
      <c r="D61" s="132" t="s">
        <v>121</v>
      </c>
      <c r="E61" s="125">
        <v>220333</v>
      </c>
      <c r="F61" s="125">
        <v>32997.379999999997</v>
      </c>
      <c r="G61" s="126">
        <f t="shared" si="23"/>
        <v>0.14976140659819454</v>
      </c>
    </row>
    <row r="62" spans="2:7" ht="30">
      <c r="B62" s="131"/>
      <c r="C62" s="131">
        <v>6382</v>
      </c>
      <c r="D62" s="132" t="s">
        <v>122</v>
      </c>
      <c r="E62" s="125">
        <v>0</v>
      </c>
      <c r="F62" s="125">
        <v>0</v>
      </c>
      <c r="G62" s="126">
        <v>0</v>
      </c>
    </row>
    <row r="63" spans="2:7">
      <c r="B63" s="131"/>
      <c r="C63" s="131">
        <v>6361</v>
      </c>
      <c r="D63" s="132" t="s">
        <v>123</v>
      </c>
      <c r="E63" s="125">
        <v>59895</v>
      </c>
      <c r="F63" s="125">
        <v>39315</v>
      </c>
      <c r="G63" s="126">
        <f t="shared" si="23"/>
        <v>0.65639869772101178</v>
      </c>
    </row>
    <row r="64" spans="2:7">
      <c r="B64" s="131"/>
      <c r="C64" s="131">
        <v>6381</v>
      </c>
      <c r="D64" s="132" t="s">
        <v>124</v>
      </c>
      <c r="E64" s="125">
        <v>329902</v>
      </c>
      <c r="F64" s="125">
        <v>161214.76</v>
      </c>
      <c r="G64" s="126">
        <f t="shared" si="23"/>
        <v>0.48867469733435992</v>
      </c>
    </row>
    <row r="65" spans="2:7">
      <c r="B65" s="131"/>
      <c r="C65" s="131" t="s">
        <v>117</v>
      </c>
      <c r="D65" s="132" t="s">
        <v>125</v>
      </c>
      <c r="E65" s="125">
        <v>0</v>
      </c>
      <c r="F65" s="125">
        <v>0</v>
      </c>
      <c r="G65" s="126">
        <v>0</v>
      </c>
    </row>
    <row r="66" spans="2:7">
      <c r="B66" s="131"/>
      <c r="C66" s="131" t="s">
        <v>126</v>
      </c>
      <c r="D66" s="132" t="s">
        <v>127</v>
      </c>
      <c r="E66" s="125">
        <v>0</v>
      </c>
      <c r="F66" s="125">
        <v>0</v>
      </c>
      <c r="G66" s="126">
        <v>0</v>
      </c>
    </row>
    <row r="67" spans="2:7">
      <c r="B67" s="131"/>
      <c r="C67" s="131">
        <v>6381112</v>
      </c>
      <c r="D67" s="132" t="s">
        <v>128</v>
      </c>
      <c r="E67" s="125">
        <v>21000</v>
      </c>
      <c r="F67" s="125">
        <v>28489.4</v>
      </c>
      <c r="G67" s="126">
        <f t="shared" si="23"/>
        <v>1.3566380952380952</v>
      </c>
    </row>
    <row r="68" spans="2:7">
      <c r="B68" s="131"/>
      <c r="C68" s="131" t="s">
        <v>112</v>
      </c>
      <c r="D68" s="132" t="s">
        <v>113</v>
      </c>
      <c r="E68" s="125">
        <v>49447</v>
      </c>
      <c r="F68" s="125">
        <v>0</v>
      </c>
      <c r="G68" s="126">
        <f t="shared" si="23"/>
        <v>0</v>
      </c>
    </row>
    <row r="69" spans="2:7">
      <c r="B69" s="131"/>
      <c r="C69" s="131" t="s">
        <v>112</v>
      </c>
      <c r="D69" s="132" t="s">
        <v>129</v>
      </c>
      <c r="E69" s="125">
        <v>0</v>
      </c>
      <c r="F69" s="125"/>
      <c r="G69" s="126">
        <v>0</v>
      </c>
    </row>
    <row r="70" spans="2:7">
      <c r="B70" s="104" t="s">
        <v>84</v>
      </c>
      <c r="C70" s="104" t="s">
        <v>93</v>
      </c>
      <c r="D70" s="105" t="s">
        <v>94</v>
      </c>
      <c r="E70" s="109">
        <f>SUM(E71:E72)</f>
        <v>143730</v>
      </c>
      <c r="F70" s="109">
        <f t="shared" ref="F70" si="24">SUM(F71:F72)</f>
        <v>126532.16</v>
      </c>
      <c r="G70" s="117">
        <f>SUM(F70/E70)</f>
        <v>0.8803462046893481</v>
      </c>
    </row>
    <row r="71" spans="2:7">
      <c r="B71" s="131"/>
      <c r="C71" s="131" t="s">
        <v>108</v>
      </c>
      <c r="D71" s="132" t="s">
        <v>109</v>
      </c>
      <c r="E71" s="125">
        <v>116225</v>
      </c>
      <c r="F71" s="125">
        <v>126532.16</v>
      </c>
      <c r="G71" s="126">
        <f>SUM(F71/E71)</f>
        <v>1.0886828135082813</v>
      </c>
    </row>
    <row r="72" spans="2:7">
      <c r="B72" s="131"/>
      <c r="C72" s="131" t="s">
        <v>112</v>
      </c>
      <c r="D72" s="132" t="s">
        <v>130</v>
      </c>
      <c r="E72" s="125">
        <v>27505</v>
      </c>
      <c r="F72" s="125">
        <v>0</v>
      </c>
      <c r="G72" s="133">
        <f>SUM(F72/E72)</f>
        <v>0</v>
      </c>
    </row>
    <row r="73" spans="2:7">
      <c r="B73" s="97" t="s">
        <v>95</v>
      </c>
      <c r="C73" s="98"/>
      <c r="D73" s="98"/>
      <c r="E73" s="99">
        <f>SUM(E74+E123+E153+E181+E212+E219+E225+E270+E298+E315+E326+E332+E345+E375+E357)</f>
        <v>7406675</v>
      </c>
      <c r="F73" s="99">
        <f t="shared" ref="F73" si="25">SUM(F74+F123+F153+F181+F212+F219+F225+F270+F298+F315+F326+F332+F345+F375+F357)</f>
        <v>6323662.784</v>
      </c>
      <c r="G73" s="126">
        <f t="shared" ref="G73:G120" si="26">SUM(F73/E73)</f>
        <v>0.85377889322806788</v>
      </c>
    </row>
    <row r="74" spans="2:7">
      <c r="B74" s="134" t="s">
        <v>131</v>
      </c>
      <c r="C74" s="134" t="s">
        <v>132</v>
      </c>
      <c r="D74" s="135" t="s">
        <v>133</v>
      </c>
      <c r="E74" s="136">
        <f>+E75+E95+E121</f>
        <v>3299533</v>
      </c>
      <c r="F74" s="136">
        <f t="shared" ref="F74" si="27">+F75+F95+F121</f>
        <v>3093230.81</v>
      </c>
      <c r="G74" s="126">
        <f t="shared" si="26"/>
        <v>0.93747533666127902</v>
      </c>
    </row>
    <row r="75" spans="2:7">
      <c r="B75" s="104" t="s">
        <v>84</v>
      </c>
      <c r="C75" s="104" t="s">
        <v>85</v>
      </c>
      <c r="D75" s="105" t="s">
        <v>86</v>
      </c>
      <c r="E75" s="109">
        <f t="shared" ref="E75:F75" si="28">SUM(E76:E94)</f>
        <v>2711536</v>
      </c>
      <c r="F75" s="109">
        <f t="shared" si="28"/>
        <v>2524358.91</v>
      </c>
      <c r="G75" s="126">
        <f t="shared" si="26"/>
        <v>0.93097008854022223</v>
      </c>
    </row>
    <row r="76" spans="2:7">
      <c r="B76" s="131"/>
      <c r="C76" s="131" t="s">
        <v>134</v>
      </c>
      <c r="D76" s="132" t="s">
        <v>135</v>
      </c>
      <c r="E76" s="125">
        <v>1807539</v>
      </c>
      <c r="F76" s="125">
        <v>1721083.07</v>
      </c>
      <c r="G76" s="126">
        <f t="shared" si="26"/>
        <v>0.95216925886523063</v>
      </c>
    </row>
    <row r="77" spans="2:7">
      <c r="B77" s="131"/>
      <c r="C77" s="131" t="s">
        <v>136</v>
      </c>
      <c r="D77" s="132" t="s">
        <v>137</v>
      </c>
      <c r="E77" s="125">
        <v>28000</v>
      </c>
      <c r="F77" s="125">
        <v>15106.21</v>
      </c>
      <c r="G77" s="126">
        <f t="shared" si="26"/>
        <v>0.53950749999999992</v>
      </c>
    </row>
    <row r="78" spans="2:7">
      <c r="B78" s="131"/>
      <c r="C78" s="131" t="s">
        <v>138</v>
      </c>
      <c r="D78" s="132" t="s">
        <v>139</v>
      </c>
      <c r="E78" s="125">
        <v>167636</v>
      </c>
      <c r="F78" s="125">
        <v>132497.32999999999</v>
      </c>
      <c r="G78" s="126">
        <f t="shared" si="26"/>
        <v>0.79038708869216623</v>
      </c>
    </row>
    <row r="79" spans="2:7">
      <c r="B79" s="131"/>
      <c r="C79" s="131" t="s">
        <v>140</v>
      </c>
      <c r="D79" s="132" t="s">
        <v>141</v>
      </c>
      <c r="E79" s="125">
        <v>321835</v>
      </c>
      <c r="F79" s="125">
        <v>277008.40999999997</v>
      </c>
      <c r="G79" s="126">
        <f t="shared" si="26"/>
        <v>0.8607156151444062</v>
      </c>
    </row>
    <row r="80" spans="2:7">
      <c r="B80" s="131"/>
      <c r="C80" s="131" t="s">
        <v>142</v>
      </c>
      <c r="D80" s="132" t="s">
        <v>143</v>
      </c>
      <c r="E80" s="125">
        <v>2526</v>
      </c>
      <c r="F80" s="125">
        <v>2525.54</v>
      </c>
      <c r="G80" s="126">
        <f t="shared" si="26"/>
        <v>0.99981789390340459</v>
      </c>
    </row>
    <row r="81" spans="2:7">
      <c r="B81" s="131"/>
      <c r="C81" s="131" t="s">
        <v>144</v>
      </c>
      <c r="D81" s="132" t="s">
        <v>145</v>
      </c>
      <c r="E81" s="125">
        <v>78300</v>
      </c>
      <c r="F81" s="125">
        <v>70560</v>
      </c>
      <c r="G81" s="126">
        <f t="shared" si="26"/>
        <v>0.90114942528735631</v>
      </c>
    </row>
    <row r="82" spans="2:7">
      <c r="B82" s="131"/>
      <c r="C82" s="131" t="s">
        <v>146</v>
      </c>
      <c r="D82" s="132" t="s">
        <v>147</v>
      </c>
      <c r="E82" s="125">
        <v>13000</v>
      </c>
      <c r="F82" s="125">
        <v>13000</v>
      </c>
      <c r="G82" s="126">
        <f t="shared" si="26"/>
        <v>1</v>
      </c>
    </row>
    <row r="83" spans="2:7">
      <c r="B83" s="131"/>
      <c r="C83" s="131" t="s">
        <v>148</v>
      </c>
      <c r="D83" s="132" t="s">
        <v>149</v>
      </c>
      <c r="E83" s="125">
        <v>120000</v>
      </c>
      <c r="F83" s="125">
        <v>120000</v>
      </c>
      <c r="G83" s="126">
        <f t="shared" si="26"/>
        <v>1</v>
      </c>
    </row>
    <row r="84" spans="2:7">
      <c r="B84" s="131"/>
      <c r="C84" s="131" t="s">
        <v>150</v>
      </c>
      <c r="D84" s="132" t="s">
        <v>151</v>
      </c>
      <c r="E84" s="125">
        <v>17000</v>
      </c>
      <c r="F84" s="125">
        <v>17000</v>
      </c>
      <c r="G84" s="126">
        <f t="shared" si="26"/>
        <v>1</v>
      </c>
    </row>
    <row r="85" spans="2:7">
      <c r="B85" s="131"/>
      <c r="C85" s="131" t="s">
        <v>152</v>
      </c>
      <c r="D85" s="132" t="s">
        <v>153</v>
      </c>
      <c r="E85" s="125">
        <v>0</v>
      </c>
      <c r="F85" s="125">
        <v>0</v>
      </c>
      <c r="G85" s="126">
        <v>0</v>
      </c>
    </row>
    <row r="86" spans="2:7">
      <c r="B86" s="131"/>
      <c r="C86" s="131" t="s">
        <v>154</v>
      </c>
      <c r="D86" s="132" t="s">
        <v>155</v>
      </c>
      <c r="E86" s="125">
        <v>50000</v>
      </c>
      <c r="F86" s="125">
        <v>49943.76</v>
      </c>
      <c r="G86" s="126">
        <f t="shared" si="26"/>
        <v>0.99887520000000007</v>
      </c>
    </row>
    <row r="87" spans="2:7">
      <c r="B87" s="131"/>
      <c r="C87" s="131" t="s">
        <v>156</v>
      </c>
      <c r="D87" s="132" t="s">
        <v>157</v>
      </c>
      <c r="E87" s="125">
        <v>15000</v>
      </c>
      <c r="F87" s="125">
        <v>14946.99</v>
      </c>
      <c r="G87" s="126">
        <f t="shared" si="26"/>
        <v>0.99646599999999996</v>
      </c>
    </row>
    <row r="88" spans="2:7">
      <c r="B88" s="131"/>
      <c r="C88" s="131" t="s">
        <v>158</v>
      </c>
      <c r="D88" s="132" t="s">
        <v>159</v>
      </c>
      <c r="E88" s="125">
        <v>61775</v>
      </c>
      <c r="F88" s="125">
        <v>61775</v>
      </c>
      <c r="G88" s="126">
        <f t="shared" si="26"/>
        <v>1</v>
      </c>
    </row>
    <row r="89" spans="2:7" ht="30">
      <c r="B89" s="131"/>
      <c r="C89" s="131" t="s">
        <v>160</v>
      </c>
      <c r="D89" s="132" t="s">
        <v>161</v>
      </c>
      <c r="E89" s="125">
        <v>0</v>
      </c>
      <c r="F89" s="125">
        <v>0</v>
      </c>
      <c r="G89" s="126">
        <v>0</v>
      </c>
    </row>
    <row r="90" spans="2:7">
      <c r="B90" s="131"/>
      <c r="C90" s="131" t="s">
        <v>162</v>
      </c>
      <c r="D90" s="132" t="s">
        <v>163</v>
      </c>
      <c r="E90" s="125">
        <v>20000</v>
      </c>
      <c r="F90" s="125">
        <v>20000</v>
      </c>
      <c r="G90" s="126">
        <f t="shared" si="26"/>
        <v>1</v>
      </c>
    </row>
    <row r="91" spans="2:7">
      <c r="B91" s="131"/>
      <c r="C91" s="131" t="s">
        <v>164</v>
      </c>
      <c r="D91" s="132" t="s">
        <v>165</v>
      </c>
      <c r="E91" s="125">
        <v>3925</v>
      </c>
      <c r="F91" s="125">
        <v>3925</v>
      </c>
      <c r="G91" s="126">
        <f t="shared" si="26"/>
        <v>1</v>
      </c>
    </row>
    <row r="92" spans="2:7">
      <c r="B92" s="131"/>
      <c r="C92" s="131" t="s">
        <v>166</v>
      </c>
      <c r="D92" s="132" t="s">
        <v>167</v>
      </c>
      <c r="E92" s="125">
        <v>5000</v>
      </c>
      <c r="F92" s="125">
        <v>4987.6000000000004</v>
      </c>
      <c r="G92" s="126">
        <f t="shared" si="26"/>
        <v>0.99752000000000007</v>
      </c>
    </row>
    <row r="93" spans="2:7" ht="30">
      <c r="B93" s="131"/>
      <c r="C93" s="131" t="s">
        <v>168</v>
      </c>
      <c r="D93" s="132" t="s">
        <v>169</v>
      </c>
      <c r="E93" s="125">
        <v>0</v>
      </c>
      <c r="F93" s="125">
        <v>0</v>
      </c>
      <c r="G93" s="126">
        <v>0</v>
      </c>
    </row>
    <row r="94" spans="2:7" ht="30">
      <c r="B94" s="131"/>
      <c r="C94" s="131" t="s">
        <v>170</v>
      </c>
      <c r="D94" s="132" t="s">
        <v>171</v>
      </c>
      <c r="E94" s="125">
        <v>0</v>
      </c>
      <c r="F94" s="125">
        <v>0</v>
      </c>
      <c r="G94" s="126">
        <v>0</v>
      </c>
    </row>
    <row r="95" spans="2:7">
      <c r="B95" s="104" t="s">
        <v>84</v>
      </c>
      <c r="C95" s="104" t="s">
        <v>89</v>
      </c>
      <c r="D95" s="105" t="s">
        <v>90</v>
      </c>
      <c r="E95" s="109">
        <f>SUM(E96:E120)</f>
        <v>587997</v>
      </c>
      <c r="F95" s="109">
        <f t="shared" ref="F95" si="29">SUM(F96:F120)</f>
        <v>568871.9</v>
      </c>
      <c r="G95" s="117">
        <f>SUM(F95/E95)</f>
        <v>0.96747415377969614</v>
      </c>
    </row>
    <row r="96" spans="2:7">
      <c r="B96" s="131"/>
      <c r="C96" s="131" t="s">
        <v>172</v>
      </c>
      <c r="D96" s="132" t="s">
        <v>173</v>
      </c>
      <c r="E96" s="125">
        <v>17062</v>
      </c>
      <c r="F96" s="125">
        <v>17062</v>
      </c>
      <c r="G96" s="126">
        <f t="shared" si="26"/>
        <v>1</v>
      </c>
    </row>
    <row r="97" spans="2:7">
      <c r="B97" s="131"/>
      <c r="C97" s="131" t="s">
        <v>174</v>
      </c>
      <c r="D97" s="132" t="s">
        <v>175</v>
      </c>
      <c r="E97" s="125">
        <v>13000</v>
      </c>
      <c r="F97" s="125">
        <v>12133.09</v>
      </c>
      <c r="G97" s="126">
        <f t="shared" si="26"/>
        <v>0.93331461538461535</v>
      </c>
    </row>
    <row r="98" spans="2:7">
      <c r="B98" s="131"/>
      <c r="C98" s="131" t="s">
        <v>146</v>
      </c>
      <c r="D98" s="132" t="s">
        <v>147</v>
      </c>
      <c r="E98" s="125">
        <v>8000</v>
      </c>
      <c r="F98" s="125">
        <v>26086.75</v>
      </c>
      <c r="G98" s="126">
        <f t="shared" si="26"/>
        <v>3.2608437499999998</v>
      </c>
    </row>
    <row r="99" spans="2:7">
      <c r="B99" s="131"/>
      <c r="C99" s="131" t="s">
        <v>146</v>
      </c>
      <c r="D99" s="132" t="s">
        <v>176</v>
      </c>
      <c r="E99" s="125">
        <v>24305</v>
      </c>
      <c r="F99" s="125">
        <v>24305</v>
      </c>
      <c r="G99" s="126">
        <f t="shared" si="26"/>
        <v>1</v>
      </c>
    </row>
    <row r="100" spans="2:7">
      <c r="B100" s="131"/>
      <c r="C100" s="131" t="s">
        <v>148</v>
      </c>
      <c r="D100" s="132" t="s">
        <v>149</v>
      </c>
      <c r="E100" s="125">
        <v>90000</v>
      </c>
      <c r="F100" s="125">
        <v>64786.35</v>
      </c>
      <c r="G100" s="126">
        <f t="shared" si="26"/>
        <v>0.71984833333333331</v>
      </c>
    </row>
    <row r="101" spans="2:7">
      <c r="B101" s="131"/>
      <c r="C101" s="131" t="s">
        <v>150</v>
      </c>
      <c r="D101" s="132" t="s">
        <v>151</v>
      </c>
      <c r="E101" s="125">
        <v>7000</v>
      </c>
      <c r="F101" s="125">
        <v>6864.08</v>
      </c>
      <c r="G101" s="126">
        <f t="shared" si="26"/>
        <v>0.98058285714285709</v>
      </c>
    </row>
    <row r="102" spans="2:7">
      <c r="B102" s="131"/>
      <c r="C102" s="131" t="s">
        <v>177</v>
      </c>
      <c r="D102" s="132" t="s">
        <v>178</v>
      </c>
      <c r="E102" s="125">
        <v>34000</v>
      </c>
      <c r="F102" s="125">
        <v>40244.25</v>
      </c>
      <c r="G102" s="126">
        <f t="shared" si="26"/>
        <v>1.1836544117647059</v>
      </c>
    </row>
    <row r="103" spans="2:7">
      <c r="B103" s="131"/>
      <c r="C103" s="131" t="s">
        <v>154</v>
      </c>
      <c r="D103" s="132" t="s">
        <v>155</v>
      </c>
      <c r="E103" s="125">
        <v>0</v>
      </c>
      <c r="F103" s="125">
        <v>0</v>
      </c>
      <c r="G103" s="126">
        <v>0</v>
      </c>
    </row>
    <row r="104" spans="2:7">
      <c r="B104" s="131"/>
      <c r="C104" s="131" t="s">
        <v>154</v>
      </c>
      <c r="D104" s="132" t="s">
        <v>179</v>
      </c>
      <c r="E104" s="125">
        <v>116500</v>
      </c>
      <c r="F104" s="125">
        <v>116500</v>
      </c>
      <c r="G104" s="126">
        <f t="shared" si="26"/>
        <v>1</v>
      </c>
    </row>
    <row r="105" spans="2:7">
      <c r="B105" s="131"/>
      <c r="C105" s="131" t="s">
        <v>156</v>
      </c>
      <c r="D105" s="132" t="s">
        <v>157</v>
      </c>
      <c r="E105" s="125">
        <v>5000</v>
      </c>
      <c r="F105" s="125">
        <v>4848.08</v>
      </c>
      <c r="G105" s="126">
        <f t="shared" si="26"/>
        <v>0.96961600000000003</v>
      </c>
    </row>
    <row r="106" spans="2:7">
      <c r="B106" s="131"/>
      <c r="C106" s="131" t="s">
        <v>156</v>
      </c>
      <c r="D106" s="132" t="s">
        <v>180</v>
      </c>
      <c r="E106" s="125">
        <v>15000</v>
      </c>
      <c r="F106" s="125">
        <v>15000</v>
      </c>
      <c r="G106" s="126">
        <f t="shared" si="26"/>
        <v>1</v>
      </c>
    </row>
    <row r="107" spans="2:7">
      <c r="B107" s="131"/>
      <c r="C107" s="131" t="s">
        <v>181</v>
      </c>
      <c r="D107" s="132" t="s">
        <v>182</v>
      </c>
      <c r="E107" s="125">
        <v>16000</v>
      </c>
      <c r="F107" s="125">
        <v>15602.44</v>
      </c>
      <c r="G107" s="126">
        <f t="shared" si="26"/>
        <v>0.97515249999999998</v>
      </c>
    </row>
    <row r="108" spans="2:7">
      <c r="B108" s="131"/>
      <c r="C108" s="131" t="s">
        <v>158</v>
      </c>
      <c r="D108" s="132" t="s">
        <v>159</v>
      </c>
      <c r="E108" s="125">
        <v>12000</v>
      </c>
      <c r="F108" s="125">
        <v>11995.1</v>
      </c>
      <c r="G108" s="126">
        <f t="shared" si="26"/>
        <v>0.99959166666666666</v>
      </c>
    </row>
    <row r="109" spans="2:7">
      <c r="B109" s="131"/>
      <c r="C109" s="131" t="s">
        <v>158</v>
      </c>
      <c r="D109" s="132" t="s">
        <v>183</v>
      </c>
      <c r="E109" s="125">
        <v>7700</v>
      </c>
      <c r="F109" s="125">
        <v>7700</v>
      </c>
      <c r="G109" s="126">
        <f t="shared" si="26"/>
        <v>1</v>
      </c>
    </row>
    <row r="110" spans="2:7">
      <c r="B110" s="131"/>
      <c r="C110" s="131" t="s">
        <v>162</v>
      </c>
      <c r="D110" s="132" t="s">
        <v>163</v>
      </c>
      <c r="E110" s="125">
        <v>28000</v>
      </c>
      <c r="F110" s="125">
        <v>27990.12</v>
      </c>
      <c r="G110" s="126">
        <f t="shared" si="26"/>
        <v>0.99964714285714285</v>
      </c>
    </row>
    <row r="111" spans="2:7">
      <c r="B111" s="131"/>
      <c r="C111" s="131" t="s">
        <v>184</v>
      </c>
      <c r="D111" s="132" t="s">
        <v>185</v>
      </c>
      <c r="E111" s="125">
        <v>2000</v>
      </c>
      <c r="F111" s="125">
        <v>4085.34</v>
      </c>
      <c r="G111" s="126">
        <f t="shared" si="26"/>
        <v>2.0426700000000002</v>
      </c>
    </row>
    <row r="112" spans="2:7">
      <c r="B112" s="131"/>
      <c r="C112" s="131" t="s">
        <v>164</v>
      </c>
      <c r="D112" s="132" t="s">
        <v>186</v>
      </c>
      <c r="E112" s="125">
        <v>92000</v>
      </c>
      <c r="F112" s="125">
        <v>91977.59</v>
      </c>
      <c r="G112" s="126">
        <f t="shared" si="26"/>
        <v>0.99975641304347818</v>
      </c>
    </row>
    <row r="113" spans="2:7">
      <c r="B113" s="131"/>
      <c r="C113" s="131" t="s">
        <v>187</v>
      </c>
      <c r="D113" s="132" t="s">
        <v>188</v>
      </c>
      <c r="E113" s="125">
        <v>12930</v>
      </c>
      <c r="F113" s="125">
        <v>11084.05</v>
      </c>
      <c r="G113" s="126">
        <f t="shared" si="26"/>
        <v>0.85723511214230463</v>
      </c>
    </row>
    <row r="114" spans="2:7">
      <c r="B114" s="131"/>
      <c r="C114" s="131" t="s">
        <v>189</v>
      </c>
      <c r="D114" s="132" t="s">
        <v>190</v>
      </c>
      <c r="E114" s="125">
        <v>35000</v>
      </c>
      <c r="F114" s="125">
        <v>29200.15</v>
      </c>
      <c r="G114" s="126">
        <f t="shared" si="26"/>
        <v>0.83429000000000009</v>
      </c>
    </row>
    <row r="115" spans="2:7">
      <c r="B115" s="131"/>
      <c r="C115" s="131" t="s">
        <v>166</v>
      </c>
      <c r="D115" s="132" t="s">
        <v>167</v>
      </c>
      <c r="E115" s="125">
        <v>6000</v>
      </c>
      <c r="F115" s="125">
        <v>3932.59</v>
      </c>
      <c r="G115" s="126">
        <f t="shared" si="26"/>
        <v>0.65543166666666675</v>
      </c>
    </row>
    <row r="116" spans="2:7">
      <c r="B116" s="131"/>
      <c r="C116" s="131" t="s">
        <v>191</v>
      </c>
      <c r="D116" s="132" t="s">
        <v>192</v>
      </c>
      <c r="E116" s="125">
        <v>9000</v>
      </c>
      <c r="F116" s="125">
        <v>7244.62</v>
      </c>
      <c r="G116" s="126">
        <f t="shared" si="26"/>
        <v>0.80495777777777777</v>
      </c>
    </row>
    <row r="117" spans="2:7">
      <c r="B117" s="131"/>
      <c r="C117" s="131" t="s">
        <v>170</v>
      </c>
      <c r="D117" s="132" t="s">
        <v>193</v>
      </c>
      <c r="E117" s="125">
        <v>18000</v>
      </c>
      <c r="F117" s="125">
        <v>17612.43</v>
      </c>
      <c r="G117" s="126">
        <f t="shared" si="26"/>
        <v>0.97846833333333338</v>
      </c>
    </row>
    <row r="118" spans="2:7">
      <c r="B118" s="131"/>
      <c r="C118" s="131" t="s">
        <v>194</v>
      </c>
      <c r="D118" s="132" t="s">
        <v>195</v>
      </c>
      <c r="E118" s="125">
        <v>9500</v>
      </c>
      <c r="F118" s="125">
        <v>8618.09</v>
      </c>
      <c r="G118" s="126">
        <f t="shared" si="26"/>
        <v>0.90716736842105261</v>
      </c>
    </row>
    <row r="119" spans="2:7">
      <c r="B119" s="131"/>
      <c r="C119" s="131">
        <v>3433</v>
      </c>
      <c r="D119" s="132" t="s">
        <v>196</v>
      </c>
      <c r="E119" s="125">
        <v>0</v>
      </c>
      <c r="F119" s="125">
        <v>0</v>
      </c>
      <c r="G119" s="126">
        <v>0</v>
      </c>
    </row>
    <row r="120" spans="2:7">
      <c r="B120" s="131"/>
      <c r="C120" s="131" t="s">
        <v>170</v>
      </c>
      <c r="D120" s="150" t="s">
        <v>171</v>
      </c>
      <c r="E120" s="125">
        <v>10000</v>
      </c>
      <c r="F120" s="125">
        <v>3999.78</v>
      </c>
      <c r="G120" s="126">
        <f t="shared" si="26"/>
        <v>0.399978</v>
      </c>
    </row>
    <row r="121" spans="2:7">
      <c r="B121" s="104" t="s">
        <v>84</v>
      </c>
      <c r="C121" s="104" t="s">
        <v>91</v>
      </c>
      <c r="D121" s="105" t="s">
        <v>92</v>
      </c>
      <c r="E121" s="109">
        <f>SUM(E122)</f>
        <v>0</v>
      </c>
      <c r="F121" s="109">
        <f t="shared" ref="F121:G121" si="30">SUM(F122)</f>
        <v>0</v>
      </c>
      <c r="G121" s="117">
        <f t="shared" si="30"/>
        <v>0</v>
      </c>
    </row>
    <row r="122" spans="2:7">
      <c r="B122" s="131"/>
      <c r="C122" s="131" t="s">
        <v>154</v>
      </c>
      <c r="D122" s="132" t="s">
        <v>155</v>
      </c>
      <c r="E122" s="125">
        <v>0</v>
      </c>
      <c r="F122" s="125">
        <v>0</v>
      </c>
      <c r="G122" s="126">
        <v>0</v>
      </c>
    </row>
    <row r="123" spans="2:7">
      <c r="B123" s="137" t="s">
        <v>131</v>
      </c>
      <c r="C123" s="137" t="s">
        <v>197</v>
      </c>
      <c r="D123" s="138" t="s">
        <v>198</v>
      </c>
      <c r="E123" s="139">
        <f>+E124+E132+E141+E149</f>
        <v>727800</v>
      </c>
      <c r="F123" s="139">
        <f t="shared" ref="F123" si="31">+F124+F132+F141+F149</f>
        <v>693596.39999999991</v>
      </c>
      <c r="G123" s="140">
        <f>SUM(F123/E123)</f>
        <v>0.9530041220115415</v>
      </c>
    </row>
    <row r="124" spans="2:7">
      <c r="B124" s="104" t="s">
        <v>84</v>
      </c>
      <c r="C124" s="104" t="s">
        <v>85</v>
      </c>
      <c r="D124" s="105" t="s">
        <v>86</v>
      </c>
      <c r="E124" s="109">
        <f>SUM(E125:E131)</f>
        <v>119000</v>
      </c>
      <c r="F124" s="109">
        <f t="shared" ref="F124" si="32">SUM(F125:F131)</f>
        <v>117490.17000000001</v>
      </c>
      <c r="G124" s="117">
        <f>SUM(F124/E124)</f>
        <v>0.98731235294117659</v>
      </c>
    </row>
    <row r="125" spans="2:7">
      <c r="B125" s="131"/>
      <c r="C125" s="131" t="s">
        <v>156</v>
      </c>
      <c r="D125" s="132" t="s">
        <v>199</v>
      </c>
      <c r="E125" s="125">
        <v>17000</v>
      </c>
      <c r="F125" s="125">
        <v>16667.03</v>
      </c>
      <c r="G125" s="126">
        <f t="shared" ref="G125:G152" si="33">SUM(F125/E125)</f>
        <v>0.98041352941176463</v>
      </c>
    </row>
    <row r="126" spans="2:7">
      <c r="B126" s="131"/>
      <c r="C126" s="131" t="s">
        <v>158</v>
      </c>
      <c r="D126" s="132" t="s">
        <v>200</v>
      </c>
      <c r="E126" s="125">
        <v>24000</v>
      </c>
      <c r="F126" s="125">
        <v>24000</v>
      </c>
      <c r="G126" s="126">
        <f t="shared" si="33"/>
        <v>1</v>
      </c>
    </row>
    <row r="127" spans="2:7">
      <c r="B127" s="131"/>
      <c r="C127" s="131" t="s">
        <v>162</v>
      </c>
      <c r="D127" s="132" t="s">
        <v>201</v>
      </c>
      <c r="E127" s="125">
        <v>31000</v>
      </c>
      <c r="F127" s="125">
        <v>31000</v>
      </c>
      <c r="G127" s="126">
        <f t="shared" si="33"/>
        <v>1</v>
      </c>
    </row>
    <row r="128" spans="2:7">
      <c r="B128" s="131"/>
      <c r="C128" s="131" t="s">
        <v>164</v>
      </c>
      <c r="D128" s="132" t="s">
        <v>202</v>
      </c>
      <c r="E128" s="125">
        <v>22000</v>
      </c>
      <c r="F128" s="125">
        <v>21443.32</v>
      </c>
      <c r="G128" s="126">
        <f t="shared" si="33"/>
        <v>0.97469636363636358</v>
      </c>
    </row>
    <row r="129" spans="2:7">
      <c r="B129" s="131"/>
      <c r="C129" s="131" t="s">
        <v>166</v>
      </c>
      <c r="D129" s="132" t="s">
        <v>203</v>
      </c>
      <c r="E129" s="125">
        <v>5000</v>
      </c>
      <c r="F129" s="125">
        <v>5000</v>
      </c>
      <c r="G129" s="126">
        <f t="shared" si="33"/>
        <v>1</v>
      </c>
    </row>
    <row r="130" spans="2:7">
      <c r="B130" s="131"/>
      <c r="C130" s="131" t="s">
        <v>170</v>
      </c>
      <c r="D130" s="132" t="s">
        <v>204</v>
      </c>
      <c r="E130" s="125">
        <v>12500</v>
      </c>
      <c r="F130" s="125">
        <v>11879.82</v>
      </c>
      <c r="G130" s="126">
        <f t="shared" si="33"/>
        <v>0.95038559999999994</v>
      </c>
    </row>
    <row r="131" spans="2:7">
      <c r="B131" s="131"/>
      <c r="C131" s="131" t="s">
        <v>170</v>
      </c>
      <c r="D131" s="132" t="s">
        <v>205</v>
      </c>
      <c r="E131" s="125">
        <v>7500</v>
      </c>
      <c r="F131" s="125">
        <v>7500</v>
      </c>
      <c r="G131" s="126">
        <f t="shared" si="33"/>
        <v>1</v>
      </c>
    </row>
    <row r="132" spans="2:7">
      <c r="B132" s="104" t="s">
        <v>84</v>
      </c>
      <c r="C132" s="104" t="s">
        <v>89</v>
      </c>
      <c r="D132" s="105" t="s">
        <v>90</v>
      </c>
      <c r="E132" s="109">
        <f>SUM(E133:E140)</f>
        <v>92000</v>
      </c>
      <c r="F132" s="109">
        <f t="shared" ref="F132" si="34">SUM(F133:F140)</f>
        <v>54306.229999999996</v>
      </c>
      <c r="G132" s="117">
        <f>SUM(F132/E132)</f>
        <v>0.59028510869565209</v>
      </c>
    </row>
    <row r="133" spans="2:7">
      <c r="B133" s="131"/>
      <c r="C133" s="131" t="s">
        <v>172</v>
      </c>
      <c r="D133" s="132" t="s">
        <v>206</v>
      </c>
      <c r="E133" s="125">
        <v>2000</v>
      </c>
      <c r="F133" s="125">
        <v>0</v>
      </c>
      <c r="G133" s="126">
        <f t="shared" si="33"/>
        <v>0</v>
      </c>
    </row>
    <row r="134" spans="2:7">
      <c r="B134" s="131"/>
      <c r="C134" s="131" t="s">
        <v>146</v>
      </c>
      <c r="D134" s="132" t="s">
        <v>207</v>
      </c>
      <c r="E134" s="125">
        <v>1000</v>
      </c>
      <c r="F134" s="125">
        <v>179.47</v>
      </c>
      <c r="G134" s="126">
        <f t="shared" si="33"/>
        <v>0.17946999999999999</v>
      </c>
    </row>
    <row r="135" spans="2:7">
      <c r="B135" s="131"/>
      <c r="C135" s="131" t="s">
        <v>156</v>
      </c>
      <c r="D135" s="132" t="s">
        <v>199</v>
      </c>
      <c r="E135" s="125">
        <v>1000</v>
      </c>
      <c r="F135" s="125">
        <v>0</v>
      </c>
      <c r="G135" s="126">
        <f t="shared" si="33"/>
        <v>0</v>
      </c>
    </row>
    <row r="136" spans="2:7">
      <c r="B136" s="131"/>
      <c r="C136" s="131" t="s">
        <v>162</v>
      </c>
      <c r="D136" s="132" t="s">
        <v>201</v>
      </c>
      <c r="E136" s="125">
        <v>10000</v>
      </c>
      <c r="F136" s="125">
        <v>8815.86</v>
      </c>
      <c r="G136" s="126">
        <f t="shared" si="33"/>
        <v>0.88158600000000009</v>
      </c>
    </row>
    <row r="137" spans="2:7">
      <c r="B137" s="131"/>
      <c r="C137" s="131" t="s">
        <v>164</v>
      </c>
      <c r="D137" s="132" t="s">
        <v>202</v>
      </c>
      <c r="E137" s="125">
        <v>3000</v>
      </c>
      <c r="F137" s="125">
        <v>1650</v>
      </c>
      <c r="G137" s="126">
        <f t="shared" si="33"/>
        <v>0.55000000000000004</v>
      </c>
    </row>
    <row r="138" spans="2:7">
      <c r="B138" s="131"/>
      <c r="C138" s="131" t="s">
        <v>166</v>
      </c>
      <c r="D138" s="132" t="s">
        <v>203</v>
      </c>
      <c r="E138" s="125">
        <v>14000</v>
      </c>
      <c r="F138" s="125">
        <v>9471.1299999999992</v>
      </c>
      <c r="G138" s="126">
        <f t="shared" si="33"/>
        <v>0.6765092857142857</v>
      </c>
    </row>
    <row r="139" spans="2:7">
      <c r="B139" s="131"/>
      <c r="C139" s="131" t="s">
        <v>170</v>
      </c>
      <c r="D139" s="132" t="s">
        <v>204</v>
      </c>
      <c r="E139" s="125">
        <v>50000</v>
      </c>
      <c r="F139" s="125">
        <v>23189.77</v>
      </c>
      <c r="G139" s="126">
        <f t="shared" si="33"/>
        <v>0.46379540000000002</v>
      </c>
    </row>
    <row r="140" spans="2:7">
      <c r="B140" s="131"/>
      <c r="C140" s="131" t="s">
        <v>170</v>
      </c>
      <c r="D140" s="132" t="s">
        <v>205</v>
      </c>
      <c r="E140" s="125">
        <v>11000</v>
      </c>
      <c r="F140" s="125">
        <v>11000</v>
      </c>
      <c r="G140" s="126">
        <f t="shared" si="33"/>
        <v>1</v>
      </c>
    </row>
    <row r="141" spans="2:7">
      <c r="B141" s="104" t="s">
        <v>84</v>
      </c>
      <c r="C141" s="104" t="s">
        <v>91</v>
      </c>
      <c r="D141" s="105" t="s">
        <v>92</v>
      </c>
      <c r="E141" s="109">
        <f>SUM(E142:E148)</f>
        <v>466000</v>
      </c>
      <c r="F141" s="109">
        <f t="shared" ref="F141" si="35">SUM(F142:F148)</f>
        <v>466999.99999999994</v>
      </c>
      <c r="G141" s="117">
        <f>SUM(F141/E141)</f>
        <v>1.002145922746781</v>
      </c>
    </row>
    <row r="142" spans="2:7">
      <c r="B142" s="131"/>
      <c r="C142" s="131" t="s">
        <v>177</v>
      </c>
      <c r="D142" s="132" t="s">
        <v>208</v>
      </c>
      <c r="E142" s="125">
        <v>13500</v>
      </c>
      <c r="F142" s="125">
        <v>13500</v>
      </c>
      <c r="G142" s="126">
        <f t="shared" si="33"/>
        <v>1</v>
      </c>
    </row>
    <row r="143" spans="2:7">
      <c r="B143" s="131"/>
      <c r="C143" s="131" t="s">
        <v>156</v>
      </c>
      <c r="D143" s="132" t="s">
        <v>199</v>
      </c>
      <c r="E143" s="125">
        <v>50000</v>
      </c>
      <c r="F143" s="125">
        <v>41372.49</v>
      </c>
      <c r="G143" s="126">
        <f t="shared" si="33"/>
        <v>0.82744980000000001</v>
      </c>
    </row>
    <row r="144" spans="2:7">
      <c r="B144" s="131"/>
      <c r="C144" s="131" t="s">
        <v>162</v>
      </c>
      <c r="D144" s="132" t="s">
        <v>201</v>
      </c>
      <c r="E144" s="125">
        <v>300000</v>
      </c>
      <c r="F144" s="125">
        <v>346296.11</v>
      </c>
      <c r="G144" s="126">
        <f t="shared" si="33"/>
        <v>1.1543203666666666</v>
      </c>
    </row>
    <row r="145" spans="2:7">
      <c r="B145" s="131"/>
      <c r="C145" s="131" t="s">
        <v>164</v>
      </c>
      <c r="D145" s="132" t="s">
        <v>202</v>
      </c>
      <c r="E145" s="125">
        <v>20000</v>
      </c>
      <c r="F145" s="125">
        <v>0</v>
      </c>
      <c r="G145" s="126">
        <f t="shared" si="33"/>
        <v>0</v>
      </c>
    </row>
    <row r="146" spans="2:7">
      <c r="B146" s="131"/>
      <c r="C146" s="131" t="s">
        <v>166</v>
      </c>
      <c r="D146" s="132" t="s">
        <v>203</v>
      </c>
      <c r="E146" s="125">
        <v>27000</v>
      </c>
      <c r="F146" s="125">
        <v>27000</v>
      </c>
      <c r="G146" s="126">
        <f t="shared" si="33"/>
        <v>1</v>
      </c>
    </row>
    <row r="147" spans="2:7">
      <c r="B147" s="131"/>
      <c r="C147" s="131" t="s">
        <v>170</v>
      </c>
      <c r="D147" s="132" t="s">
        <v>209</v>
      </c>
      <c r="E147" s="125">
        <v>23500</v>
      </c>
      <c r="F147" s="125">
        <v>8443.1</v>
      </c>
      <c r="G147" s="126">
        <f t="shared" si="33"/>
        <v>0.35928085106382979</v>
      </c>
    </row>
    <row r="148" spans="2:7">
      <c r="B148" s="131"/>
      <c r="C148" s="131" t="s">
        <v>170</v>
      </c>
      <c r="D148" s="132" t="s">
        <v>205</v>
      </c>
      <c r="E148" s="125">
        <v>32000</v>
      </c>
      <c r="F148" s="125">
        <v>30388.3</v>
      </c>
      <c r="G148" s="126">
        <f t="shared" si="33"/>
        <v>0.94963437500000003</v>
      </c>
    </row>
    <row r="149" spans="2:7">
      <c r="B149" s="104" t="s">
        <v>84</v>
      </c>
      <c r="C149" s="104" t="s">
        <v>93</v>
      </c>
      <c r="D149" s="105" t="s">
        <v>94</v>
      </c>
      <c r="E149" s="109">
        <f>SUM(E150:E152)</f>
        <v>50800</v>
      </c>
      <c r="F149" s="109">
        <f t="shared" ref="F149" si="36">SUM(F150:F152)</f>
        <v>54800</v>
      </c>
      <c r="G149" s="117">
        <f>SUM(F149/E149)</f>
        <v>1.078740157480315</v>
      </c>
    </row>
    <row r="150" spans="2:7">
      <c r="B150" s="131"/>
      <c r="C150" s="131" t="s">
        <v>156</v>
      </c>
      <c r="D150" s="132" t="s">
        <v>199</v>
      </c>
      <c r="E150" s="125">
        <v>10000</v>
      </c>
      <c r="F150" s="125">
        <v>7446.4</v>
      </c>
      <c r="G150" s="126">
        <f t="shared" si="33"/>
        <v>0.74463999999999997</v>
      </c>
    </row>
    <row r="151" spans="2:7">
      <c r="B151" s="131"/>
      <c r="C151" s="131" t="s">
        <v>162</v>
      </c>
      <c r="D151" s="132" t="s">
        <v>201</v>
      </c>
      <c r="E151" s="125">
        <v>36800</v>
      </c>
      <c r="F151" s="125">
        <v>43353.599999999999</v>
      </c>
      <c r="G151" s="126">
        <f t="shared" si="33"/>
        <v>1.1780869565217391</v>
      </c>
    </row>
    <row r="152" spans="2:7">
      <c r="B152" s="131"/>
      <c r="C152" s="131" t="s">
        <v>170</v>
      </c>
      <c r="D152" s="132" t="s">
        <v>205</v>
      </c>
      <c r="E152" s="125">
        <v>4000</v>
      </c>
      <c r="F152" s="125">
        <v>4000</v>
      </c>
      <c r="G152" s="126">
        <f t="shared" si="33"/>
        <v>1</v>
      </c>
    </row>
    <row r="153" spans="2:7">
      <c r="B153" s="137" t="s">
        <v>131</v>
      </c>
      <c r="C153" s="137" t="s">
        <v>210</v>
      </c>
      <c r="D153" s="138" t="s">
        <v>34</v>
      </c>
      <c r="E153" s="139">
        <f>+E154+E160+E167+E175</f>
        <v>187580</v>
      </c>
      <c r="F153" s="139">
        <f t="shared" ref="F153" si="37">+F154+F160+F167+F175</f>
        <v>197718.06</v>
      </c>
      <c r="G153" s="140">
        <f>SUM(F153/E153)</f>
        <v>1.0540465934534597</v>
      </c>
    </row>
    <row r="154" spans="2:7">
      <c r="B154" s="104" t="s">
        <v>84</v>
      </c>
      <c r="C154" s="104" t="s">
        <v>85</v>
      </c>
      <c r="D154" s="105" t="s">
        <v>86</v>
      </c>
      <c r="E154" s="109">
        <f>SUM(E155:E159)</f>
        <v>85000</v>
      </c>
      <c r="F154" s="109">
        <f t="shared" ref="F154" si="38">SUM(F155:F159)</f>
        <v>74149.760000000009</v>
      </c>
      <c r="G154" s="117">
        <f>SUM(F154/E154)</f>
        <v>0.87235011764705894</v>
      </c>
    </row>
    <row r="155" spans="2:7">
      <c r="B155" s="131"/>
      <c r="C155" s="131" t="s">
        <v>146</v>
      </c>
      <c r="D155" s="132" t="s">
        <v>211</v>
      </c>
      <c r="E155" s="125">
        <v>4000</v>
      </c>
      <c r="F155" s="125">
        <v>3999.26</v>
      </c>
      <c r="G155" s="126">
        <f t="shared" ref="G155:G159" si="39">SUM(F155/E155)</f>
        <v>0.99981500000000001</v>
      </c>
    </row>
    <row r="156" spans="2:7">
      <c r="B156" s="131"/>
      <c r="C156" s="131" t="s">
        <v>177</v>
      </c>
      <c r="D156" s="132" t="s">
        <v>212</v>
      </c>
      <c r="E156" s="125">
        <v>800</v>
      </c>
      <c r="F156" s="125">
        <v>744</v>
      </c>
      <c r="G156" s="126">
        <f t="shared" si="39"/>
        <v>0.93</v>
      </c>
    </row>
    <row r="157" spans="2:7">
      <c r="B157" s="131"/>
      <c r="C157" s="131" t="s">
        <v>156</v>
      </c>
      <c r="D157" s="132" t="s">
        <v>213</v>
      </c>
      <c r="E157" s="125">
        <v>20000</v>
      </c>
      <c r="F157" s="125">
        <v>20000</v>
      </c>
      <c r="G157" s="126">
        <f t="shared" si="39"/>
        <v>1</v>
      </c>
    </row>
    <row r="158" spans="2:7">
      <c r="B158" s="131"/>
      <c r="C158" s="131" t="s">
        <v>162</v>
      </c>
      <c r="D158" s="132" t="s">
        <v>214</v>
      </c>
      <c r="E158" s="125">
        <v>60000</v>
      </c>
      <c r="F158" s="125">
        <v>49406.5</v>
      </c>
      <c r="G158" s="126">
        <f t="shared" si="39"/>
        <v>0.82344166666666663</v>
      </c>
    </row>
    <row r="159" spans="2:7">
      <c r="B159" s="131"/>
      <c r="C159" s="131" t="s">
        <v>164</v>
      </c>
      <c r="D159" s="132" t="s">
        <v>215</v>
      </c>
      <c r="E159" s="125">
        <v>200</v>
      </c>
      <c r="F159" s="125">
        <v>0</v>
      </c>
      <c r="G159" s="126">
        <f t="shared" si="39"/>
        <v>0</v>
      </c>
    </row>
    <row r="160" spans="2:7">
      <c r="B160" s="104" t="s">
        <v>84</v>
      </c>
      <c r="C160" s="104" t="s">
        <v>89</v>
      </c>
      <c r="D160" s="105" t="s">
        <v>90</v>
      </c>
      <c r="E160" s="109">
        <f>SUM(E161:E166)</f>
        <v>16638</v>
      </c>
      <c r="F160" s="109">
        <f t="shared" ref="F160" si="40">SUM(F161:F166)</f>
        <v>42063.5</v>
      </c>
      <c r="G160" s="117">
        <f>SUM(F160/E160)</f>
        <v>2.5281584325039068</v>
      </c>
    </row>
    <row r="161" spans="2:7">
      <c r="B161" s="131"/>
      <c r="C161" s="131" t="s">
        <v>172</v>
      </c>
      <c r="D161" s="132" t="s">
        <v>216</v>
      </c>
      <c r="E161" s="125">
        <v>2000</v>
      </c>
      <c r="F161" s="125">
        <v>1915.01</v>
      </c>
      <c r="G161" s="126">
        <f t="shared" ref="G161:G166" si="41">SUM(F161/E161)</f>
        <v>0.95750500000000005</v>
      </c>
    </row>
    <row r="162" spans="2:7">
      <c r="B162" s="131"/>
      <c r="C162" s="131" t="s">
        <v>174</v>
      </c>
      <c r="D162" s="132" t="s">
        <v>217</v>
      </c>
      <c r="E162" s="125">
        <v>2200</v>
      </c>
      <c r="F162" s="125">
        <v>0</v>
      </c>
      <c r="G162" s="126">
        <f t="shared" si="41"/>
        <v>0</v>
      </c>
    </row>
    <row r="163" spans="2:7">
      <c r="B163" s="131"/>
      <c r="C163" s="131" t="s">
        <v>156</v>
      </c>
      <c r="D163" s="132" t="s">
        <v>218</v>
      </c>
      <c r="E163" s="125">
        <v>1938</v>
      </c>
      <c r="F163" s="125">
        <v>3759.56</v>
      </c>
      <c r="G163" s="126">
        <f t="shared" si="41"/>
        <v>1.9399174406604747</v>
      </c>
    </row>
    <row r="164" spans="2:7">
      <c r="B164" s="131"/>
      <c r="C164" s="131" t="s">
        <v>162</v>
      </c>
      <c r="D164" s="132" t="s">
        <v>219</v>
      </c>
      <c r="E164" s="125">
        <v>2500</v>
      </c>
      <c r="F164" s="125">
        <v>2500</v>
      </c>
      <c r="G164" s="126">
        <f t="shared" si="41"/>
        <v>1</v>
      </c>
    </row>
    <row r="165" spans="2:7">
      <c r="B165" s="131"/>
      <c r="C165" s="131" t="s">
        <v>166</v>
      </c>
      <c r="D165" s="132" t="s">
        <v>220</v>
      </c>
      <c r="E165" s="125">
        <v>4000</v>
      </c>
      <c r="F165" s="125">
        <v>2888.93</v>
      </c>
      <c r="G165" s="126">
        <f t="shared" si="41"/>
        <v>0.72223249999999994</v>
      </c>
    </row>
    <row r="166" spans="2:7">
      <c r="B166" s="131"/>
      <c r="C166" s="131" t="s">
        <v>221</v>
      </c>
      <c r="D166" s="132" t="s">
        <v>222</v>
      </c>
      <c r="E166" s="125">
        <v>4000</v>
      </c>
      <c r="F166" s="125">
        <v>31000</v>
      </c>
      <c r="G166" s="126">
        <f t="shared" si="41"/>
        <v>7.75</v>
      </c>
    </row>
    <row r="167" spans="2:7">
      <c r="B167" s="104" t="s">
        <v>84</v>
      </c>
      <c r="C167" s="104" t="s">
        <v>91</v>
      </c>
      <c r="D167" s="105" t="s">
        <v>92</v>
      </c>
      <c r="E167" s="109">
        <f>SUM(E168:E174)</f>
        <v>54000</v>
      </c>
      <c r="F167" s="109">
        <f t="shared" ref="F167" si="42">SUM(F168:F174)</f>
        <v>54000</v>
      </c>
      <c r="G167" s="117">
        <f>SUM(F167/E167)</f>
        <v>1</v>
      </c>
    </row>
    <row r="168" spans="2:7">
      <c r="B168" s="131"/>
      <c r="C168" s="131" t="s">
        <v>146</v>
      </c>
      <c r="D168" s="132" t="s">
        <v>211</v>
      </c>
      <c r="E168" s="125">
        <v>5000</v>
      </c>
      <c r="F168" s="125">
        <v>3188.99</v>
      </c>
      <c r="G168" s="126">
        <f t="shared" ref="G168:G174" si="43">SUM(F168/E168)</f>
        <v>0.63779799999999998</v>
      </c>
    </row>
    <row r="169" spans="2:7">
      <c r="B169" s="131"/>
      <c r="C169" s="131" t="s">
        <v>177</v>
      </c>
      <c r="D169" s="132" t="s">
        <v>212</v>
      </c>
      <c r="E169" s="125">
        <v>2000</v>
      </c>
      <c r="F169" s="125">
        <v>1940.11</v>
      </c>
      <c r="G169" s="126">
        <f t="shared" si="43"/>
        <v>0.970055</v>
      </c>
    </row>
    <row r="170" spans="2:7">
      <c r="B170" s="131"/>
      <c r="C170" s="131" t="s">
        <v>156</v>
      </c>
      <c r="D170" s="132" t="s">
        <v>213</v>
      </c>
      <c r="E170" s="125">
        <v>18500</v>
      </c>
      <c r="F170" s="125">
        <v>12406.25</v>
      </c>
      <c r="G170" s="126">
        <f t="shared" si="43"/>
        <v>0.67060810810810811</v>
      </c>
    </row>
    <row r="171" spans="2:7">
      <c r="B171" s="131"/>
      <c r="C171" s="131" t="s">
        <v>162</v>
      </c>
      <c r="D171" s="132" t="s">
        <v>214</v>
      </c>
      <c r="E171" s="125">
        <v>15000</v>
      </c>
      <c r="F171" s="125">
        <v>25538.9</v>
      </c>
      <c r="G171" s="126">
        <f t="shared" si="43"/>
        <v>1.7025933333333334</v>
      </c>
    </row>
    <row r="172" spans="2:7">
      <c r="B172" s="131"/>
      <c r="C172" s="131" t="s">
        <v>164</v>
      </c>
      <c r="D172" s="132" t="s">
        <v>215</v>
      </c>
      <c r="E172" s="125">
        <v>5500</v>
      </c>
      <c r="F172" s="125">
        <v>4193.75</v>
      </c>
      <c r="G172" s="126">
        <f t="shared" si="43"/>
        <v>0.76249999999999996</v>
      </c>
    </row>
    <row r="173" spans="2:7">
      <c r="B173" s="131"/>
      <c r="C173" s="131" t="s">
        <v>189</v>
      </c>
      <c r="D173" s="132" t="s">
        <v>223</v>
      </c>
      <c r="E173" s="125">
        <v>6000</v>
      </c>
      <c r="F173" s="125">
        <v>6000</v>
      </c>
      <c r="G173" s="126">
        <f t="shared" si="43"/>
        <v>1</v>
      </c>
    </row>
    <row r="174" spans="2:7">
      <c r="B174" s="131"/>
      <c r="C174" s="131" t="s">
        <v>166</v>
      </c>
      <c r="D174" s="132" t="s">
        <v>220</v>
      </c>
      <c r="E174" s="125">
        <v>2000</v>
      </c>
      <c r="F174" s="125">
        <v>732</v>
      </c>
      <c r="G174" s="126">
        <f t="shared" si="43"/>
        <v>0.36599999999999999</v>
      </c>
    </row>
    <row r="175" spans="2:7">
      <c r="B175" s="104" t="s">
        <v>84</v>
      </c>
      <c r="C175" s="104" t="s">
        <v>93</v>
      </c>
      <c r="D175" s="105" t="s">
        <v>94</v>
      </c>
      <c r="E175" s="109">
        <f t="shared" ref="E175:F175" si="44">SUM(E176:E180)</f>
        <v>31942</v>
      </c>
      <c r="F175" s="109">
        <f t="shared" si="44"/>
        <v>27504.799999999999</v>
      </c>
      <c r="G175" s="117">
        <f>SUM(F175/E175)</f>
        <v>0.86108571786362775</v>
      </c>
    </row>
    <row r="176" spans="2:7">
      <c r="B176" s="131"/>
      <c r="C176" s="131" t="s">
        <v>146</v>
      </c>
      <c r="D176" s="132" t="s">
        <v>224</v>
      </c>
      <c r="E176" s="125">
        <v>3500</v>
      </c>
      <c r="F176" s="125">
        <v>3500</v>
      </c>
      <c r="G176" s="126">
        <f t="shared" ref="G176:G180" si="45">SUM(F176/E176)</f>
        <v>1</v>
      </c>
    </row>
    <row r="177" spans="2:7">
      <c r="B177" s="131"/>
      <c r="C177" s="131" t="s">
        <v>156</v>
      </c>
      <c r="D177" s="132" t="s">
        <v>218</v>
      </c>
      <c r="E177" s="125">
        <v>6375</v>
      </c>
      <c r="F177" s="125">
        <v>4553.4399999999996</v>
      </c>
      <c r="G177" s="126">
        <f t="shared" si="45"/>
        <v>0.71426509803921567</v>
      </c>
    </row>
    <row r="178" spans="2:7">
      <c r="B178" s="131"/>
      <c r="C178" s="131">
        <v>3237</v>
      </c>
      <c r="D178" s="132" t="s">
        <v>219</v>
      </c>
      <c r="E178" s="125">
        <v>16567</v>
      </c>
      <c r="F178" s="125">
        <v>16567</v>
      </c>
      <c r="G178" s="126">
        <f t="shared" si="45"/>
        <v>1</v>
      </c>
    </row>
    <row r="179" spans="2:7">
      <c r="B179" s="131"/>
      <c r="C179" s="131" t="s">
        <v>164</v>
      </c>
      <c r="D179" s="132" t="s">
        <v>225</v>
      </c>
      <c r="E179" s="125">
        <v>0</v>
      </c>
      <c r="F179" s="125">
        <v>0</v>
      </c>
      <c r="G179" s="126">
        <v>0</v>
      </c>
    </row>
    <row r="180" spans="2:7">
      <c r="B180" s="131"/>
      <c r="C180" s="131">
        <v>3292</v>
      </c>
      <c r="D180" s="132" t="s">
        <v>226</v>
      </c>
      <c r="E180" s="125">
        <v>5500</v>
      </c>
      <c r="F180" s="125">
        <v>2884.36</v>
      </c>
      <c r="G180" s="126">
        <f t="shared" si="45"/>
        <v>0.52442909090909096</v>
      </c>
    </row>
    <row r="181" spans="2:7">
      <c r="B181" s="137" t="s">
        <v>131</v>
      </c>
      <c r="C181" s="137" t="s">
        <v>227</v>
      </c>
      <c r="D181" s="138" t="s">
        <v>35</v>
      </c>
      <c r="E181" s="139">
        <f t="shared" ref="E181:F181" si="46">+E182+E190+E199+E210</f>
        <v>344347</v>
      </c>
      <c r="F181" s="139">
        <f t="shared" si="46"/>
        <v>314568.35399999999</v>
      </c>
      <c r="G181" s="140">
        <f>SUM(F181/E181)</f>
        <v>0.91352140137709925</v>
      </c>
    </row>
    <row r="182" spans="2:7">
      <c r="B182" s="104" t="s">
        <v>84</v>
      </c>
      <c r="C182" s="104" t="s">
        <v>85</v>
      </c>
      <c r="D182" s="105" t="s">
        <v>86</v>
      </c>
      <c r="E182" s="109">
        <f>SUM(E183:E189)</f>
        <v>153400</v>
      </c>
      <c r="F182" s="109">
        <f t="shared" ref="F182" si="47">SUM(F183:F189)</f>
        <v>148279.71</v>
      </c>
      <c r="G182" s="117">
        <f>SUM(F182/E182)</f>
        <v>0.96662131681877439</v>
      </c>
    </row>
    <row r="183" spans="2:7">
      <c r="B183" s="131"/>
      <c r="C183" s="131" t="s">
        <v>172</v>
      </c>
      <c r="D183" s="132" t="s">
        <v>173</v>
      </c>
      <c r="E183" s="125">
        <v>1500</v>
      </c>
      <c r="F183" s="125">
        <v>0</v>
      </c>
      <c r="G183" s="126">
        <f t="shared" ref="G183:G189" si="48">SUM(F183/E183)</f>
        <v>0</v>
      </c>
    </row>
    <row r="184" spans="2:7">
      <c r="B184" s="131"/>
      <c r="C184" s="131" t="s">
        <v>177</v>
      </c>
      <c r="D184" s="132" t="s">
        <v>178</v>
      </c>
      <c r="E184" s="125">
        <v>6500</v>
      </c>
      <c r="F184" s="125">
        <v>5500</v>
      </c>
      <c r="G184" s="126">
        <f t="shared" si="48"/>
        <v>0.84615384615384615</v>
      </c>
    </row>
    <row r="185" spans="2:7">
      <c r="B185" s="131"/>
      <c r="C185" s="131" t="s">
        <v>156</v>
      </c>
      <c r="D185" s="132" t="s">
        <v>157</v>
      </c>
      <c r="E185" s="125">
        <v>11000</v>
      </c>
      <c r="F185" s="125">
        <v>11000</v>
      </c>
      <c r="G185" s="126">
        <f t="shared" si="48"/>
        <v>1</v>
      </c>
    </row>
    <row r="186" spans="2:7">
      <c r="B186" s="131"/>
      <c r="C186" s="131" t="s">
        <v>158</v>
      </c>
      <c r="D186" s="132" t="s">
        <v>159</v>
      </c>
      <c r="E186" s="125">
        <v>73000</v>
      </c>
      <c r="F186" s="125">
        <v>73000</v>
      </c>
      <c r="G186" s="126">
        <f t="shared" si="48"/>
        <v>1</v>
      </c>
    </row>
    <row r="187" spans="2:7">
      <c r="B187" s="131"/>
      <c r="C187" s="131" t="s">
        <v>162</v>
      </c>
      <c r="D187" s="132" t="s">
        <v>163</v>
      </c>
      <c r="E187" s="125">
        <v>54000</v>
      </c>
      <c r="F187" s="125">
        <v>53539.15</v>
      </c>
      <c r="G187" s="126">
        <f t="shared" si="48"/>
        <v>0.99146574074074079</v>
      </c>
    </row>
    <row r="188" spans="2:7">
      <c r="B188" s="131"/>
      <c r="C188" s="131" t="s">
        <v>164</v>
      </c>
      <c r="D188" s="132" t="s">
        <v>186</v>
      </c>
      <c r="E188" s="125">
        <v>4000</v>
      </c>
      <c r="F188" s="125">
        <v>3725</v>
      </c>
      <c r="G188" s="126">
        <f t="shared" si="48"/>
        <v>0.93125000000000002</v>
      </c>
    </row>
    <row r="189" spans="2:7">
      <c r="B189" s="131"/>
      <c r="C189" s="131" t="s">
        <v>166</v>
      </c>
      <c r="D189" s="132" t="s">
        <v>228</v>
      </c>
      <c r="E189" s="125">
        <v>3400</v>
      </c>
      <c r="F189" s="125">
        <v>1515.56</v>
      </c>
      <c r="G189" s="126">
        <f t="shared" si="48"/>
        <v>0.44575294117647057</v>
      </c>
    </row>
    <row r="190" spans="2:7">
      <c r="B190" s="104" t="s">
        <v>84</v>
      </c>
      <c r="C190" s="104" t="s">
        <v>89</v>
      </c>
      <c r="D190" s="105" t="s">
        <v>90</v>
      </c>
      <c r="E190" s="109">
        <f t="shared" ref="E190:F190" si="49">SUM(E191:E198)</f>
        <v>79500</v>
      </c>
      <c r="F190" s="109">
        <f t="shared" si="49"/>
        <v>60341.64</v>
      </c>
      <c r="G190" s="117">
        <f>SUM(F190/E190)</f>
        <v>0.75901433962264153</v>
      </c>
    </row>
    <row r="191" spans="2:7">
      <c r="B191" s="131"/>
      <c r="C191" s="131" t="s">
        <v>172</v>
      </c>
      <c r="D191" s="132" t="s">
        <v>173</v>
      </c>
      <c r="E191" s="125">
        <v>500</v>
      </c>
      <c r="F191" s="125">
        <v>0</v>
      </c>
      <c r="G191" s="126">
        <f t="shared" ref="G191:G198" si="50">SUM(F191/E191)</f>
        <v>0</v>
      </c>
    </row>
    <row r="192" spans="2:7">
      <c r="B192" s="131"/>
      <c r="C192" s="131" t="s">
        <v>146</v>
      </c>
      <c r="D192" s="132" t="s">
        <v>147</v>
      </c>
      <c r="E192" s="125">
        <v>1000</v>
      </c>
      <c r="F192" s="125">
        <v>1000</v>
      </c>
      <c r="G192" s="126">
        <f t="shared" si="50"/>
        <v>1</v>
      </c>
    </row>
    <row r="193" spans="2:7">
      <c r="B193" s="131"/>
      <c r="C193" s="131" t="s">
        <v>156</v>
      </c>
      <c r="D193" s="132" t="s">
        <v>157</v>
      </c>
      <c r="E193" s="125">
        <v>2000</v>
      </c>
      <c r="F193" s="125">
        <v>1708.21</v>
      </c>
      <c r="G193" s="126">
        <f t="shared" si="50"/>
        <v>0.854105</v>
      </c>
    </row>
    <row r="194" spans="2:7">
      <c r="B194" s="131"/>
      <c r="C194" s="131" t="s">
        <v>158</v>
      </c>
      <c r="D194" s="132" t="s">
        <v>159</v>
      </c>
      <c r="E194" s="125">
        <v>45000</v>
      </c>
      <c r="F194" s="125">
        <v>30436.48</v>
      </c>
      <c r="G194" s="126">
        <f t="shared" si="50"/>
        <v>0.6763662222222222</v>
      </c>
    </row>
    <row r="195" spans="2:7">
      <c r="B195" s="131"/>
      <c r="C195" s="131" t="s">
        <v>158</v>
      </c>
      <c r="D195" s="132" t="s">
        <v>229</v>
      </c>
      <c r="E195" s="125">
        <v>20000</v>
      </c>
      <c r="F195" s="125">
        <v>20000</v>
      </c>
      <c r="G195" s="126">
        <f t="shared" si="50"/>
        <v>1</v>
      </c>
    </row>
    <row r="196" spans="2:7">
      <c r="B196" s="131"/>
      <c r="C196" s="131" t="s">
        <v>162</v>
      </c>
      <c r="D196" s="132" t="s">
        <v>163</v>
      </c>
      <c r="E196" s="125">
        <v>5000</v>
      </c>
      <c r="F196" s="125">
        <v>4202.9799999999996</v>
      </c>
      <c r="G196" s="126">
        <f t="shared" si="50"/>
        <v>0.8405959999999999</v>
      </c>
    </row>
    <row r="197" spans="2:7">
      <c r="B197" s="131"/>
      <c r="C197" s="131" t="s">
        <v>164</v>
      </c>
      <c r="D197" s="132" t="s">
        <v>186</v>
      </c>
      <c r="E197" s="125">
        <v>3000</v>
      </c>
      <c r="F197" s="125">
        <v>2653.36</v>
      </c>
      <c r="G197" s="126">
        <f t="shared" si="50"/>
        <v>0.88445333333333342</v>
      </c>
    </row>
    <row r="198" spans="2:7">
      <c r="B198" s="131"/>
      <c r="C198" s="131">
        <v>3293</v>
      </c>
      <c r="D198" s="132" t="s">
        <v>167</v>
      </c>
      <c r="E198" s="125">
        <v>3000</v>
      </c>
      <c r="F198" s="125">
        <v>340.61</v>
      </c>
      <c r="G198" s="126">
        <f t="shared" si="50"/>
        <v>0.11353666666666667</v>
      </c>
    </row>
    <row r="199" spans="2:7">
      <c r="B199" s="104" t="s">
        <v>84</v>
      </c>
      <c r="C199" s="104" t="s">
        <v>91</v>
      </c>
      <c r="D199" s="105" t="s">
        <v>92</v>
      </c>
      <c r="E199" s="109">
        <f>SUM(E200:E209)</f>
        <v>111447</v>
      </c>
      <c r="F199" s="109">
        <f t="shared" ref="F199" si="51">SUM(F200:F209)</f>
        <v>104947.004</v>
      </c>
      <c r="G199" s="117">
        <f>SUM(F199/E199)</f>
        <v>0.94167634839879044</v>
      </c>
    </row>
    <row r="200" spans="2:7">
      <c r="B200" s="131"/>
      <c r="C200" s="131" t="s">
        <v>146</v>
      </c>
      <c r="D200" s="132" t="s">
        <v>230</v>
      </c>
      <c r="E200" s="125">
        <v>3000</v>
      </c>
      <c r="F200" s="125">
        <v>2564.8539999999998</v>
      </c>
      <c r="G200" s="126">
        <f t="shared" ref="G200:G209" si="52">SUM(F200/E200)</f>
        <v>0.85495133333333329</v>
      </c>
    </row>
    <row r="201" spans="2:7" ht="30">
      <c r="B201" s="131"/>
      <c r="C201" s="131" t="s">
        <v>146</v>
      </c>
      <c r="D201" s="132" t="s">
        <v>231</v>
      </c>
      <c r="E201" s="125">
        <v>0</v>
      </c>
      <c r="F201" s="125">
        <v>0</v>
      </c>
      <c r="G201" s="126">
        <v>0</v>
      </c>
    </row>
    <row r="202" spans="2:7">
      <c r="B202" s="131"/>
      <c r="C202" s="131" t="s">
        <v>177</v>
      </c>
      <c r="D202" s="132" t="s">
        <v>178</v>
      </c>
      <c r="E202" s="125">
        <v>1500</v>
      </c>
      <c r="F202" s="125">
        <v>1500</v>
      </c>
      <c r="G202" s="126">
        <f t="shared" si="52"/>
        <v>1</v>
      </c>
    </row>
    <row r="203" spans="2:7">
      <c r="B203" s="131"/>
      <c r="C203" s="131" t="s">
        <v>156</v>
      </c>
      <c r="D203" s="132" t="s">
        <v>157</v>
      </c>
      <c r="E203" s="125">
        <v>17000</v>
      </c>
      <c r="F203" s="125">
        <v>17000</v>
      </c>
      <c r="G203" s="126">
        <f t="shared" si="52"/>
        <v>1</v>
      </c>
    </row>
    <row r="204" spans="2:7">
      <c r="B204" s="131"/>
      <c r="C204" s="131" t="s">
        <v>156</v>
      </c>
      <c r="D204" s="132" t="s">
        <v>180</v>
      </c>
      <c r="E204" s="125">
        <v>21000</v>
      </c>
      <c r="F204" s="125">
        <v>21000</v>
      </c>
      <c r="G204" s="126">
        <f t="shared" si="52"/>
        <v>1</v>
      </c>
    </row>
    <row r="205" spans="2:7">
      <c r="B205" s="131"/>
      <c r="C205" s="131" t="s">
        <v>158</v>
      </c>
      <c r="D205" s="132" t="s">
        <v>229</v>
      </c>
      <c r="E205" s="125">
        <v>28447</v>
      </c>
      <c r="F205" s="125">
        <v>28447</v>
      </c>
      <c r="G205" s="126">
        <f t="shared" si="52"/>
        <v>1</v>
      </c>
    </row>
    <row r="206" spans="2:7">
      <c r="B206" s="131"/>
      <c r="C206" s="131" t="s">
        <v>158</v>
      </c>
      <c r="D206" s="132" t="s">
        <v>159</v>
      </c>
      <c r="E206" s="125">
        <v>2000</v>
      </c>
      <c r="F206" s="125">
        <v>14563.52</v>
      </c>
      <c r="G206" s="126">
        <f t="shared" si="52"/>
        <v>7.2817600000000002</v>
      </c>
    </row>
    <row r="207" spans="2:7">
      <c r="B207" s="131"/>
      <c r="C207" s="131" t="s">
        <v>162</v>
      </c>
      <c r="D207" s="132" t="s">
        <v>163</v>
      </c>
      <c r="E207" s="125">
        <v>31500</v>
      </c>
      <c r="F207" s="125">
        <v>12881.63</v>
      </c>
      <c r="G207" s="126">
        <f t="shared" si="52"/>
        <v>0.40894063492063487</v>
      </c>
    </row>
    <row r="208" spans="2:7">
      <c r="B208" s="131"/>
      <c r="C208" s="131" t="s">
        <v>164</v>
      </c>
      <c r="D208" s="132" t="s">
        <v>186</v>
      </c>
      <c r="E208" s="125">
        <v>2000</v>
      </c>
      <c r="F208" s="125">
        <v>1990</v>
      </c>
      <c r="G208" s="126">
        <f t="shared" si="52"/>
        <v>0.995</v>
      </c>
    </row>
    <row r="209" spans="2:7">
      <c r="B209" s="131"/>
      <c r="C209" s="131" t="s">
        <v>166</v>
      </c>
      <c r="D209" s="132" t="s">
        <v>167</v>
      </c>
      <c r="E209" s="125">
        <v>5000</v>
      </c>
      <c r="F209" s="125">
        <v>5000</v>
      </c>
      <c r="G209" s="126">
        <f t="shared" si="52"/>
        <v>1</v>
      </c>
    </row>
    <row r="210" spans="2:7">
      <c r="B210" s="104" t="s">
        <v>84</v>
      </c>
      <c r="C210" s="104" t="s">
        <v>93</v>
      </c>
      <c r="D210" s="105" t="s">
        <v>94</v>
      </c>
      <c r="E210" s="109">
        <f>SUM(E211)</f>
        <v>0</v>
      </c>
      <c r="F210" s="109">
        <f t="shared" ref="F210" si="53">SUM(F211)</f>
        <v>1000</v>
      </c>
      <c r="G210" s="126">
        <v>0</v>
      </c>
    </row>
    <row r="211" spans="2:7">
      <c r="B211" s="131"/>
      <c r="C211" s="131" t="s">
        <v>177</v>
      </c>
      <c r="D211" s="132" t="s">
        <v>178</v>
      </c>
      <c r="E211" s="125">
        <v>0</v>
      </c>
      <c r="F211" s="125">
        <v>1000</v>
      </c>
      <c r="G211" s="126">
        <v>0</v>
      </c>
    </row>
    <row r="212" spans="2:7" ht="30">
      <c r="B212" s="137" t="s">
        <v>131</v>
      </c>
      <c r="C212" s="137" t="s">
        <v>232</v>
      </c>
      <c r="D212" s="138" t="s">
        <v>53</v>
      </c>
      <c r="E212" s="139">
        <f>+E213+E216</f>
        <v>17215</v>
      </c>
      <c r="F212" s="139">
        <f t="shared" ref="F212" si="54">+F213+F216</f>
        <v>0</v>
      </c>
      <c r="G212" s="140">
        <f>SUM(F212/E212)</f>
        <v>0</v>
      </c>
    </row>
    <row r="213" spans="2:7">
      <c r="B213" s="104" t="s">
        <v>84</v>
      </c>
      <c r="C213" s="104" t="s">
        <v>89</v>
      </c>
      <c r="D213" s="105" t="s">
        <v>90</v>
      </c>
      <c r="E213" s="109">
        <f>SUM(E214:E215)</f>
        <v>9900</v>
      </c>
      <c r="F213" s="109">
        <f t="shared" ref="F213" si="55">SUM(F214:F215)</f>
        <v>0</v>
      </c>
      <c r="G213" s="117">
        <f>SUM(F213/E213)</f>
        <v>0</v>
      </c>
    </row>
    <row r="214" spans="2:7" ht="30">
      <c r="B214" s="131"/>
      <c r="C214" s="131" t="s">
        <v>233</v>
      </c>
      <c r="D214" s="132" t="s">
        <v>234</v>
      </c>
      <c r="E214" s="125">
        <v>9900</v>
      </c>
      <c r="F214" s="125">
        <v>0</v>
      </c>
      <c r="G214" s="126">
        <f t="shared" ref="G214" si="56">SUM(F214/E214)</f>
        <v>0</v>
      </c>
    </row>
    <row r="215" spans="2:7" ht="30">
      <c r="B215" s="131"/>
      <c r="C215" s="131" t="s">
        <v>233</v>
      </c>
      <c r="D215" s="132" t="s">
        <v>235</v>
      </c>
      <c r="E215" s="125">
        <v>0</v>
      </c>
      <c r="F215" s="125">
        <v>0</v>
      </c>
      <c r="G215" s="126">
        <v>0</v>
      </c>
    </row>
    <row r="216" spans="2:7">
      <c r="B216" s="104" t="s">
        <v>84</v>
      </c>
      <c r="C216" s="104" t="s">
        <v>91</v>
      </c>
      <c r="D216" s="105" t="s">
        <v>92</v>
      </c>
      <c r="E216" s="109">
        <f>SUM(E217:E218)</f>
        <v>7315</v>
      </c>
      <c r="F216" s="109">
        <f t="shared" ref="F216" si="57">SUM(F217:F218)</f>
        <v>0</v>
      </c>
      <c r="G216" s="117">
        <f>SUM(F216/E216)</f>
        <v>0</v>
      </c>
    </row>
    <row r="217" spans="2:7">
      <c r="B217" s="131"/>
      <c r="C217" s="131" t="s">
        <v>233</v>
      </c>
      <c r="D217" s="132" t="s">
        <v>236</v>
      </c>
      <c r="E217" s="125">
        <v>7315</v>
      </c>
      <c r="F217" s="125">
        <v>0</v>
      </c>
      <c r="G217" s="126">
        <f t="shared" ref="G217" si="58">SUM(F217/E217)</f>
        <v>0</v>
      </c>
    </row>
    <row r="218" spans="2:7" ht="30">
      <c r="B218" s="131"/>
      <c r="C218" s="131" t="s">
        <v>233</v>
      </c>
      <c r="D218" s="132" t="s">
        <v>237</v>
      </c>
      <c r="E218" s="125">
        <v>0</v>
      </c>
      <c r="F218" s="125">
        <v>0</v>
      </c>
      <c r="G218" s="126">
        <v>0</v>
      </c>
    </row>
    <row r="219" spans="2:7">
      <c r="B219" s="137" t="s">
        <v>131</v>
      </c>
      <c r="C219" s="137" t="s">
        <v>238</v>
      </c>
      <c r="D219" s="138" t="s">
        <v>239</v>
      </c>
      <c r="E219" s="139">
        <f>+E220</f>
        <v>0</v>
      </c>
      <c r="F219" s="139">
        <f t="shared" ref="F219" si="59">+F220</f>
        <v>0</v>
      </c>
      <c r="G219" s="140">
        <v>0</v>
      </c>
    </row>
    <row r="220" spans="2:7">
      <c r="B220" s="104" t="s">
        <v>84</v>
      </c>
      <c r="C220" s="104" t="s">
        <v>91</v>
      </c>
      <c r="D220" s="105" t="s">
        <v>92</v>
      </c>
      <c r="E220" s="109">
        <f>SUM(E221:E224)</f>
        <v>0</v>
      </c>
      <c r="F220" s="109">
        <f t="shared" ref="F220" si="60">SUM(F221:F224)</f>
        <v>0</v>
      </c>
      <c r="G220" s="117">
        <v>0</v>
      </c>
    </row>
    <row r="221" spans="2:7">
      <c r="B221" s="131"/>
      <c r="C221" s="131" t="s">
        <v>134</v>
      </c>
      <c r="D221" s="132" t="s">
        <v>240</v>
      </c>
      <c r="E221" s="125">
        <v>0</v>
      </c>
      <c r="F221" s="125">
        <v>0</v>
      </c>
      <c r="G221" s="126">
        <v>0</v>
      </c>
    </row>
    <row r="222" spans="2:7">
      <c r="B222" s="131"/>
      <c r="C222" s="131" t="s">
        <v>140</v>
      </c>
      <c r="D222" s="132" t="s">
        <v>241</v>
      </c>
      <c r="E222" s="125">
        <v>0</v>
      </c>
      <c r="F222" s="125">
        <v>0</v>
      </c>
      <c r="G222" s="126">
        <v>0</v>
      </c>
    </row>
    <row r="223" spans="2:7">
      <c r="B223" s="131"/>
      <c r="C223" s="131" t="s">
        <v>142</v>
      </c>
      <c r="D223" s="132" t="s">
        <v>242</v>
      </c>
      <c r="E223" s="125">
        <v>0</v>
      </c>
      <c r="F223" s="125">
        <v>0</v>
      </c>
      <c r="G223" s="126">
        <v>0</v>
      </c>
    </row>
    <row r="224" spans="2:7">
      <c r="B224" s="131"/>
      <c r="C224" s="131" t="s">
        <v>144</v>
      </c>
      <c r="D224" s="132" t="s">
        <v>243</v>
      </c>
      <c r="E224" s="125">
        <v>0</v>
      </c>
      <c r="F224" s="125">
        <v>0</v>
      </c>
      <c r="G224" s="126">
        <v>0</v>
      </c>
    </row>
    <row r="225" spans="2:7">
      <c r="B225" s="137" t="s">
        <v>131</v>
      </c>
      <c r="C225" s="137" t="s">
        <v>244</v>
      </c>
      <c r="D225" s="138" t="s">
        <v>57</v>
      </c>
      <c r="E225" s="139">
        <f t="shared" ref="E225:F225" si="61">+E226+E241+E250+E264</f>
        <v>1047400</v>
      </c>
      <c r="F225" s="139">
        <f t="shared" si="61"/>
        <v>963037.73</v>
      </c>
      <c r="G225" s="140">
        <f>SUM(F225/E225)</f>
        <v>0.91945553752148179</v>
      </c>
    </row>
    <row r="226" spans="2:7">
      <c r="B226" s="104" t="s">
        <v>84</v>
      </c>
      <c r="C226" s="104" t="s">
        <v>85</v>
      </c>
      <c r="D226" s="105" t="s">
        <v>86</v>
      </c>
      <c r="E226" s="109">
        <f>SUM(E227:E240)</f>
        <v>916450</v>
      </c>
      <c r="F226" s="109">
        <f t="shared" ref="F226" si="62">SUM(F227:F240)</f>
        <v>881414.24</v>
      </c>
      <c r="G226" s="117">
        <f>SUM(F226/E226)</f>
        <v>0.96177013475912487</v>
      </c>
    </row>
    <row r="227" spans="2:7">
      <c r="B227" s="131"/>
      <c r="C227" s="131" t="s">
        <v>146</v>
      </c>
      <c r="D227" s="132" t="s">
        <v>245</v>
      </c>
      <c r="E227" s="125">
        <v>42500</v>
      </c>
      <c r="F227" s="125">
        <v>42462.84</v>
      </c>
      <c r="G227" s="126">
        <f t="shared" ref="G227:G240" si="63">SUM(F227/E227)</f>
        <v>0.99912564705882345</v>
      </c>
    </row>
    <row r="228" spans="2:7">
      <c r="B228" s="131"/>
      <c r="C228" s="131" t="s">
        <v>148</v>
      </c>
      <c r="D228" s="132" t="s">
        <v>246</v>
      </c>
      <c r="E228" s="125">
        <v>120000</v>
      </c>
      <c r="F228" s="125">
        <v>106806.56</v>
      </c>
      <c r="G228" s="126">
        <f t="shared" si="63"/>
        <v>0.89005466666666666</v>
      </c>
    </row>
    <row r="229" spans="2:7" ht="30">
      <c r="B229" s="131"/>
      <c r="C229" s="131" t="s">
        <v>150</v>
      </c>
      <c r="D229" s="132" t="s">
        <v>247</v>
      </c>
      <c r="E229" s="125">
        <v>16500</v>
      </c>
      <c r="F229" s="125">
        <v>16364.51</v>
      </c>
      <c r="G229" s="126">
        <f t="shared" si="63"/>
        <v>0.99178848484848481</v>
      </c>
    </row>
    <row r="230" spans="2:7">
      <c r="B230" s="131"/>
      <c r="C230" s="131" t="s">
        <v>177</v>
      </c>
      <c r="D230" s="132" t="s">
        <v>248</v>
      </c>
      <c r="E230" s="125">
        <v>26000</v>
      </c>
      <c r="F230" s="125">
        <v>25952</v>
      </c>
      <c r="G230" s="126">
        <f t="shared" si="63"/>
        <v>0.99815384615384617</v>
      </c>
    </row>
    <row r="231" spans="2:7">
      <c r="B231" s="131"/>
      <c r="C231" s="131" t="s">
        <v>154</v>
      </c>
      <c r="D231" s="132" t="s">
        <v>249</v>
      </c>
      <c r="E231" s="125">
        <v>9000</v>
      </c>
      <c r="F231" s="125">
        <v>8534.91</v>
      </c>
      <c r="G231" s="126">
        <f t="shared" si="63"/>
        <v>0.9483233333333333</v>
      </c>
    </row>
    <row r="232" spans="2:7">
      <c r="B232" s="131"/>
      <c r="C232" s="131" t="s">
        <v>156</v>
      </c>
      <c r="D232" s="132" t="s">
        <v>250</v>
      </c>
      <c r="E232" s="125">
        <v>76500</v>
      </c>
      <c r="F232" s="125">
        <v>76500</v>
      </c>
      <c r="G232" s="126">
        <f t="shared" si="63"/>
        <v>1</v>
      </c>
    </row>
    <row r="233" spans="2:7">
      <c r="B233" s="131"/>
      <c r="C233" s="131" t="s">
        <v>181</v>
      </c>
      <c r="D233" s="132" t="s">
        <v>251</v>
      </c>
      <c r="E233" s="125">
        <v>21000</v>
      </c>
      <c r="F233" s="125">
        <v>4429.75</v>
      </c>
      <c r="G233" s="126">
        <f t="shared" si="63"/>
        <v>0.21094047619047618</v>
      </c>
    </row>
    <row r="234" spans="2:7">
      <c r="B234" s="131"/>
      <c r="C234" s="131" t="s">
        <v>158</v>
      </c>
      <c r="D234" s="132" t="s">
        <v>252</v>
      </c>
      <c r="E234" s="125">
        <v>100000</v>
      </c>
      <c r="F234" s="125">
        <v>99672.11</v>
      </c>
      <c r="G234" s="126">
        <f t="shared" si="63"/>
        <v>0.99672110000000003</v>
      </c>
    </row>
    <row r="235" spans="2:7">
      <c r="B235" s="131"/>
      <c r="C235" s="131" t="s">
        <v>158</v>
      </c>
      <c r="D235" s="132" t="s">
        <v>253</v>
      </c>
      <c r="E235" s="125">
        <v>7500</v>
      </c>
      <c r="F235" s="125">
        <v>5882.01</v>
      </c>
      <c r="G235" s="126">
        <f t="shared" si="63"/>
        <v>0.78426800000000008</v>
      </c>
    </row>
    <row r="236" spans="2:7">
      <c r="B236" s="131"/>
      <c r="C236" s="131" t="s">
        <v>162</v>
      </c>
      <c r="D236" s="132" t="s">
        <v>254</v>
      </c>
      <c r="E236" s="125">
        <v>346000</v>
      </c>
      <c r="F236" s="125">
        <v>345990.46</v>
      </c>
      <c r="G236" s="126">
        <f t="shared" si="63"/>
        <v>0.99997242774566475</v>
      </c>
    </row>
    <row r="237" spans="2:7">
      <c r="B237" s="131"/>
      <c r="C237" s="131" t="s">
        <v>164</v>
      </c>
      <c r="D237" s="132" t="s">
        <v>255</v>
      </c>
      <c r="E237" s="125">
        <v>115900</v>
      </c>
      <c r="F237" s="125">
        <v>113740.84</v>
      </c>
      <c r="G237" s="126">
        <f t="shared" si="63"/>
        <v>0.98137049180327862</v>
      </c>
    </row>
    <row r="238" spans="2:7">
      <c r="B238" s="131"/>
      <c r="C238" s="131" t="s">
        <v>189</v>
      </c>
      <c r="D238" s="132" t="s">
        <v>256</v>
      </c>
      <c r="E238" s="125">
        <v>13000</v>
      </c>
      <c r="F238" s="125">
        <v>13000</v>
      </c>
      <c r="G238" s="126">
        <f t="shared" si="63"/>
        <v>1</v>
      </c>
    </row>
    <row r="239" spans="2:7">
      <c r="B239" s="131"/>
      <c r="C239" s="131" t="s">
        <v>166</v>
      </c>
      <c r="D239" s="132" t="s">
        <v>257</v>
      </c>
      <c r="E239" s="125">
        <v>15000</v>
      </c>
      <c r="F239" s="125">
        <v>15000</v>
      </c>
      <c r="G239" s="126">
        <f t="shared" si="63"/>
        <v>1</v>
      </c>
    </row>
    <row r="240" spans="2:7">
      <c r="B240" s="131"/>
      <c r="C240" s="131" t="s">
        <v>170</v>
      </c>
      <c r="D240" s="132" t="s">
        <v>258</v>
      </c>
      <c r="E240" s="125">
        <v>7550</v>
      </c>
      <c r="F240" s="125">
        <v>7078.25</v>
      </c>
      <c r="G240" s="126">
        <f t="shared" si="63"/>
        <v>0.93751655629139075</v>
      </c>
    </row>
    <row r="241" spans="2:7">
      <c r="B241" s="104" t="s">
        <v>84</v>
      </c>
      <c r="C241" s="104" t="s">
        <v>89</v>
      </c>
      <c r="D241" s="105" t="s">
        <v>90</v>
      </c>
      <c r="E241" s="109">
        <f t="shared" ref="E241:F241" si="64">SUM(E242:E249)</f>
        <v>51000</v>
      </c>
      <c r="F241" s="109">
        <f t="shared" si="64"/>
        <v>20620.52</v>
      </c>
      <c r="G241" s="117">
        <f>SUM(F241/E241)</f>
        <v>0.40432392156862745</v>
      </c>
    </row>
    <row r="242" spans="2:7">
      <c r="B242" s="131"/>
      <c r="C242" s="131" t="s">
        <v>174</v>
      </c>
      <c r="D242" s="132" t="s">
        <v>259</v>
      </c>
      <c r="E242" s="125">
        <v>4000</v>
      </c>
      <c r="F242" s="125">
        <v>0</v>
      </c>
      <c r="G242" s="126">
        <f t="shared" ref="G242:G249" si="65">SUM(F242/E242)</f>
        <v>0</v>
      </c>
    </row>
    <row r="243" spans="2:7">
      <c r="B243" s="131"/>
      <c r="C243" s="131" t="s">
        <v>146</v>
      </c>
      <c r="D243" s="132" t="s">
        <v>245</v>
      </c>
      <c r="E243" s="125">
        <v>2000</v>
      </c>
      <c r="F243" s="125">
        <v>2000</v>
      </c>
      <c r="G243" s="126">
        <f t="shared" si="65"/>
        <v>1</v>
      </c>
    </row>
    <row r="244" spans="2:7">
      <c r="B244" s="131"/>
      <c r="C244" s="131" t="s">
        <v>177</v>
      </c>
      <c r="D244" s="132" t="s">
        <v>248</v>
      </c>
      <c r="E244" s="125">
        <v>1000</v>
      </c>
      <c r="F244" s="125">
        <v>971.26</v>
      </c>
      <c r="G244" s="126">
        <f t="shared" si="65"/>
        <v>0.97126000000000001</v>
      </c>
    </row>
    <row r="245" spans="2:7">
      <c r="B245" s="131"/>
      <c r="C245" s="131" t="s">
        <v>156</v>
      </c>
      <c r="D245" s="132" t="s">
        <v>250</v>
      </c>
      <c r="E245" s="125">
        <v>5000</v>
      </c>
      <c r="F245" s="125">
        <v>3926.61</v>
      </c>
      <c r="G245" s="126">
        <f t="shared" si="65"/>
        <v>0.78532200000000008</v>
      </c>
    </row>
    <row r="246" spans="2:7">
      <c r="B246" s="131"/>
      <c r="C246" s="131" t="s">
        <v>158</v>
      </c>
      <c r="D246" s="132" t="s">
        <v>252</v>
      </c>
      <c r="E246" s="125">
        <v>10000</v>
      </c>
      <c r="F246" s="125">
        <v>1315.59</v>
      </c>
      <c r="G246" s="126">
        <f t="shared" si="65"/>
        <v>0.13155899999999998</v>
      </c>
    </row>
    <row r="247" spans="2:7">
      <c r="B247" s="131"/>
      <c r="C247" s="131" t="s">
        <v>162</v>
      </c>
      <c r="D247" s="132" t="s">
        <v>254</v>
      </c>
      <c r="E247" s="125">
        <v>8000</v>
      </c>
      <c r="F247" s="125">
        <v>8136.59</v>
      </c>
      <c r="G247" s="126">
        <f t="shared" si="65"/>
        <v>1.01707375</v>
      </c>
    </row>
    <row r="248" spans="2:7">
      <c r="B248" s="131"/>
      <c r="C248" s="131" t="s">
        <v>164</v>
      </c>
      <c r="D248" s="132" t="s">
        <v>255</v>
      </c>
      <c r="E248" s="125">
        <v>1000</v>
      </c>
      <c r="F248" s="125">
        <v>0</v>
      </c>
      <c r="G248" s="126">
        <f t="shared" si="65"/>
        <v>0</v>
      </c>
    </row>
    <row r="249" spans="2:7">
      <c r="B249" s="131"/>
      <c r="C249" s="131">
        <v>3293</v>
      </c>
      <c r="D249" s="132" t="s">
        <v>257</v>
      </c>
      <c r="E249" s="125">
        <v>20000</v>
      </c>
      <c r="F249" s="125">
        <v>4270.47</v>
      </c>
      <c r="G249" s="126">
        <f t="shared" si="65"/>
        <v>0.2135235</v>
      </c>
    </row>
    <row r="250" spans="2:7">
      <c r="B250" s="104" t="s">
        <v>84</v>
      </c>
      <c r="C250" s="104" t="s">
        <v>91</v>
      </c>
      <c r="D250" s="105" t="s">
        <v>92</v>
      </c>
      <c r="E250" s="109">
        <f>SUM(E251:E263)</f>
        <v>61750</v>
      </c>
      <c r="F250" s="109">
        <f t="shared" ref="F250" si="66">SUM(F251:F263)</f>
        <v>49489.399999999994</v>
      </c>
      <c r="G250" s="117">
        <f>SUM(F250/E250)</f>
        <v>0.80144777327935213</v>
      </c>
    </row>
    <row r="251" spans="2:7">
      <c r="B251" s="131"/>
      <c r="C251" s="131" t="s">
        <v>172</v>
      </c>
      <c r="D251" s="141" t="s">
        <v>260</v>
      </c>
      <c r="E251" s="125">
        <v>13000</v>
      </c>
      <c r="F251" s="125">
        <v>16106.96</v>
      </c>
      <c r="G251" s="126">
        <f t="shared" ref="G251:G262" si="67">SUM(F251/E251)</f>
        <v>1.2389969230769231</v>
      </c>
    </row>
    <row r="252" spans="2:7">
      <c r="B252" s="131"/>
      <c r="C252" s="131">
        <v>3293</v>
      </c>
      <c r="D252" s="132" t="s">
        <v>257</v>
      </c>
      <c r="E252" s="125">
        <v>10150</v>
      </c>
      <c r="F252" s="125">
        <v>10049.86</v>
      </c>
      <c r="G252" s="126">
        <f t="shared" si="67"/>
        <v>0.99013399014778336</v>
      </c>
    </row>
    <row r="253" spans="2:7">
      <c r="B253" s="131"/>
      <c r="C253" s="131" t="s">
        <v>134</v>
      </c>
      <c r="D253" s="132" t="s">
        <v>261</v>
      </c>
      <c r="E253" s="125">
        <v>0</v>
      </c>
      <c r="F253" s="125">
        <v>0</v>
      </c>
      <c r="G253" s="126">
        <v>0</v>
      </c>
    </row>
    <row r="254" spans="2:7">
      <c r="B254" s="131"/>
      <c r="C254" s="131" t="s">
        <v>140</v>
      </c>
      <c r="D254" s="132" t="s">
        <v>262</v>
      </c>
      <c r="E254" s="125">
        <v>0</v>
      </c>
      <c r="F254" s="125">
        <v>0</v>
      </c>
      <c r="G254" s="126">
        <v>0</v>
      </c>
    </row>
    <row r="255" spans="2:7">
      <c r="B255" s="131"/>
      <c r="C255" s="131" t="s">
        <v>142</v>
      </c>
      <c r="D255" s="132" t="s">
        <v>263</v>
      </c>
      <c r="E255" s="125">
        <v>0</v>
      </c>
      <c r="F255" s="125">
        <v>0</v>
      </c>
      <c r="G255" s="126">
        <v>0</v>
      </c>
    </row>
    <row r="256" spans="2:7" ht="30">
      <c r="B256" s="131"/>
      <c r="C256" s="131" t="s">
        <v>144</v>
      </c>
      <c r="D256" s="132" t="s">
        <v>264</v>
      </c>
      <c r="E256" s="125">
        <v>0</v>
      </c>
      <c r="F256" s="125">
        <v>0</v>
      </c>
      <c r="G256" s="126">
        <v>0</v>
      </c>
    </row>
    <row r="257" spans="2:7">
      <c r="B257" s="131"/>
      <c r="C257" s="131" t="s">
        <v>146</v>
      </c>
      <c r="D257" s="132" t="s">
        <v>245</v>
      </c>
      <c r="E257" s="125">
        <v>1900</v>
      </c>
      <c r="F257" s="125">
        <v>1896.6</v>
      </c>
      <c r="G257" s="126">
        <f t="shared" si="67"/>
        <v>0.99821052631578944</v>
      </c>
    </row>
    <row r="258" spans="2:7">
      <c r="B258" s="131"/>
      <c r="C258" s="131" t="s">
        <v>177</v>
      </c>
      <c r="D258" s="132" t="s">
        <v>248</v>
      </c>
      <c r="E258" s="125">
        <v>0</v>
      </c>
      <c r="F258" s="125">
        <v>0</v>
      </c>
      <c r="G258" s="126">
        <v>0</v>
      </c>
    </row>
    <row r="259" spans="2:7">
      <c r="B259" s="131"/>
      <c r="C259" s="131" t="s">
        <v>156</v>
      </c>
      <c r="D259" s="132" t="s">
        <v>250</v>
      </c>
      <c r="E259" s="125">
        <v>9700</v>
      </c>
      <c r="F259" s="125">
        <v>0</v>
      </c>
      <c r="G259" s="126">
        <f t="shared" si="67"/>
        <v>0</v>
      </c>
    </row>
    <row r="260" spans="2:7">
      <c r="B260" s="131"/>
      <c r="C260" s="131" t="s">
        <v>158</v>
      </c>
      <c r="D260" s="132" t="s">
        <v>252</v>
      </c>
      <c r="E260" s="125">
        <v>8000</v>
      </c>
      <c r="F260" s="125">
        <v>0</v>
      </c>
      <c r="G260" s="126">
        <f t="shared" si="67"/>
        <v>0</v>
      </c>
    </row>
    <row r="261" spans="2:7">
      <c r="B261" s="131"/>
      <c r="C261" s="131" t="s">
        <v>162</v>
      </c>
      <c r="D261" s="132" t="s">
        <v>254</v>
      </c>
      <c r="E261" s="125">
        <v>17000</v>
      </c>
      <c r="F261" s="125">
        <v>21435.98</v>
      </c>
      <c r="G261" s="126">
        <f t="shared" si="67"/>
        <v>1.2609399999999999</v>
      </c>
    </row>
    <row r="262" spans="2:7">
      <c r="B262" s="131"/>
      <c r="C262" s="131" t="s">
        <v>164</v>
      </c>
      <c r="D262" s="132" t="s">
        <v>255</v>
      </c>
      <c r="E262" s="125">
        <v>2000</v>
      </c>
      <c r="F262" s="125">
        <v>0</v>
      </c>
      <c r="G262" s="126">
        <f t="shared" si="67"/>
        <v>0</v>
      </c>
    </row>
    <row r="263" spans="2:7">
      <c r="B263" s="131"/>
      <c r="C263" s="131" t="s">
        <v>233</v>
      </c>
      <c r="D263" s="132" t="s">
        <v>265</v>
      </c>
      <c r="E263" s="125">
        <v>0</v>
      </c>
      <c r="F263" s="125">
        <v>0</v>
      </c>
      <c r="G263" s="126">
        <v>0</v>
      </c>
    </row>
    <row r="264" spans="2:7">
      <c r="B264" s="104" t="s">
        <v>84</v>
      </c>
      <c r="C264" s="104" t="s">
        <v>93</v>
      </c>
      <c r="D264" s="105" t="s">
        <v>94</v>
      </c>
      <c r="E264" s="109">
        <f t="shared" ref="E264:F264" si="68">SUM(E265:E269)</f>
        <v>18200</v>
      </c>
      <c r="F264" s="109">
        <f t="shared" si="68"/>
        <v>11513.569999999998</v>
      </c>
      <c r="G264" s="117">
        <f>SUM(F264/E264)</f>
        <v>0.63261373626373618</v>
      </c>
    </row>
    <row r="265" spans="2:7">
      <c r="B265" s="131"/>
      <c r="C265" s="131" t="s">
        <v>146</v>
      </c>
      <c r="D265" s="132" t="s">
        <v>245</v>
      </c>
      <c r="E265" s="125">
        <v>5000</v>
      </c>
      <c r="F265" s="125">
        <v>4998.8999999999996</v>
      </c>
      <c r="G265" s="126">
        <f t="shared" ref="G265:G269" si="69">SUM(F265/E265)</f>
        <v>0.99977999999999989</v>
      </c>
    </row>
    <row r="266" spans="2:7">
      <c r="B266" s="131"/>
      <c r="C266" s="131" t="s">
        <v>158</v>
      </c>
      <c r="D266" s="132" t="s">
        <v>252</v>
      </c>
      <c r="E266" s="125">
        <v>5400</v>
      </c>
      <c r="F266" s="125">
        <v>3143.87</v>
      </c>
      <c r="G266" s="126">
        <f t="shared" si="69"/>
        <v>0.58219814814814808</v>
      </c>
    </row>
    <row r="267" spans="2:7">
      <c r="B267" s="131"/>
      <c r="C267" s="131" t="s">
        <v>162</v>
      </c>
      <c r="D267" s="132" t="s">
        <v>254</v>
      </c>
      <c r="E267" s="125">
        <v>6000</v>
      </c>
      <c r="F267" s="125">
        <v>3300.42</v>
      </c>
      <c r="G267" s="126">
        <f t="shared" si="69"/>
        <v>0.55007000000000006</v>
      </c>
    </row>
    <row r="268" spans="2:7">
      <c r="B268" s="131"/>
      <c r="C268" s="131" t="s">
        <v>164</v>
      </c>
      <c r="D268" s="132" t="s">
        <v>255</v>
      </c>
      <c r="E268" s="125">
        <v>1200</v>
      </c>
      <c r="F268" s="125">
        <v>0</v>
      </c>
      <c r="G268" s="126">
        <f t="shared" si="69"/>
        <v>0</v>
      </c>
    </row>
    <row r="269" spans="2:7">
      <c r="B269" s="131"/>
      <c r="C269" s="131">
        <v>3293</v>
      </c>
      <c r="D269" s="132" t="s">
        <v>257</v>
      </c>
      <c r="E269" s="125">
        <v>600</v>
      </c>
      <c r="F269" s="125">
        <v>70.38</v>
      </c>
      <c r="G269" s="126">
        <f t="shared" si="69"/>
        <v>0.11729999999999999</v>
      </c>
    </row>
    <row r="270" spans="2:7">
      <c r="B270" s="137" t="s">
        <v>131</v>
      </c>
      <c r="C270" s="137" t="s">
        <v>266</v>
      </c>
      <c r="D270" s="138" t="s">
        <v>58</v>
      </c>
      <c r="E270" s="139">
        <f t="shared" ref="E270:F270" si="70">+E271+E274+E286+E290</f>
        <v>427988</v>
      </c>
      <c r="F270" s="139">
        <f t="shared" si="70"/>
        <v>391894.06</v>
      </c>
      <c r="G270" s="140">
        <f>SUM(F270/E270)</f>
        <v>0.91566599998130793</v>
      </c>
    </row>
    <row r="271" spans="2:7">
      <c r="B271" s="104" t="s">
        <v>84</v>
      </c>
      <c r="C271" s="104" t="s">
        <v>85</v>
      </c>
      <c r="D271" s="105" t="s">
        <v>86</v>
      </c>
      <c r="E271" s="109">
        <f>SUM(E272:E273)</f>
        <v>162000</v>
      </c>
      <c r="F271" s="109">
        <f t="shared" ref="F271" si="71">SUM(F272:F273)</f>
        <v>157935.24</v>
      </c>
      <c r="G271" s="117">
        <f>SUM(F271/E271)</f>
        <v>0.97490888888888882</v>
      </c>
    </row>
    <row r="272" spans="2:7">
      <c r="B272" s="131"/>
      <c r="C272" s="131" t="s">
        <v>177</v>
      </c>
      <c r="D272" s="132" t="s">
        <v>178</v>
      </c>
      <c r="E272" s="125">
        <v>1000</v>
      </c>
      <c r="F272" s="125">
        <v>1000</v>
      </c>
      <c r="G272" s="126">
        <f t="shared" ref="G272:G273" si="72">SUM(F272/E272)</f>
        <v>1</v>
      </c>
    </row>
    <row r="273" spans="2:7">
      <c r="B273" s="131"/>
      <c r="C273" s="131" t="s">
        <v>158</v>
      </c>
      <c r="D273" s="132" t="s">
        <v>159</v>
      </c>
      <c r="E273" s="125">
        <v>161000</v>
      </c>
      <c r="F273" s="125">
        <v>156935.24</v>
      </c>
      <c r="G273" s="126">
        <f t="shared" si="72"/>
        <v>0.97475304347826086</v>
      </c>
    </row>
    <row r="274" spans="2:7">
      <c r="B274" s="104" t="s">
        <v>84</v>
      </c>
      <c r="C274" s="104" t="s">
        <v>89</v>
      </c>
      <c r="D274" s="105" t="s">
        <v>90</v>
      </c>
      <c r="E274" s="109">
        <f t="shared" ref="E274:F274" si="73">SUM(E275:E285)</f>
        <v>216200</v>
      </c>
      <c r="F274" s="109">
        <f t="shared" si="73"/>
        <v>195520.82</v>
      </c>
      <c r="G274" s="117">
        <f>SUM(F274/E274)</f>
        <v>0.90435161887141535</v>
      </c>
    </row>
    <row r="275" spans="2:7">
      <c r="B275" s="131"/>
      <c r="C275" s="131" t="s">
        <v>172</v>
      </c>
      <c r="D275" s="132" t="s">
        <v>173</v>
      </c>
      <c r="E275" s="125">
        <v>3500</v>
      </c>
      <c r="F275" s="125">
        <v>1973.81</v>
      </c>
      <c r="G275" s="126">
        <f t="shared" ref="G275:G285" si="74">SUM(F275/E275)</f>
        <v>0.56394571428571427</v>
      </c>
    </row>
    <row r="276" spans="2:7">
      <c r="B276" s="131"/>
      <c r="C276" s="131" t="s">
        <v>174</v>
      </c>
      <c r="D276" s="132" t="s">
        <v>175</v>
      </c>
      <c r="E276" s="125">
        <v>1000</v>
      </c>
      <c r="F276" s="125">
        <v>0</v>
      </c>
      <c r="G276" s="126">
        <f t="shared" si="74"/>
        <v>0</v>
      </c>
    </row>
    <row r="277" spans="2:7">
      <c r="B277" s="131"/>
      <c r="C277" s="131" t="s">
        <v>146</v>
      </c>
      <c r="D277" s="132" t="s">
        <v>147</v>
      </c>
      <c r="E277" s="125">
        <v>4000</v>
      </c>
      <c r="F277" s="125">
        <v>4000</v>
      </c>
      <c r="G277" s="126">
        <f t="shared" si="74"/>
        <v>1</v>
      </c>
    </row>
    <row r="278" spans="2:7">
      <c r="B278" s="131"/>
      <c r="C278" s="131" t="s">
        <v>177</v>
      </c>
      <c r="D278" s="132" t="s">
        <v>178</v>
      </c>
      <c r="E278" s="125">
        <v>3500</v>
      </c>
      <c r="F278" s="125">
        <v>3485.82</v>
      </c>
      <c r="G278" s="126">
        <f t="shared" si="74"/>
        <v>0.99594857142857152</v>
      </c>
    </row>
    <row r="279" spans="2:7">
      <c r="B279" s="131"/>
      <c r="C279" s="131" t="s">
        <v>156</v>
      </c>
      <c r="D279" s="132" t="s">
        <v>157</v>
      </c>
      <c r="E279" s="125">
        <v>7000</v>
      </c>
      <c r="F279" s="125">
        <v>3919.01</v>
      </c>
      <c r="G279" s="126">
        <f t="shared" si="74"/>
        <v>0.55985857142857143</v>
      </c>
    </row>
    <row r="280" spans="2:7">
      <c r="B280" s="131"/>
      <c r="C280" s="131" t="s">
        <v>158</v>
      </c>
      <c r="D280" s="132" t="s">
        <v>159</v>
      </c>
      <c r="E280" s="125">
        <v>91000</v>
      </c>
      <c r="F280" s="125">
        <v>77771</v>
      </c>
      <c r="G280" s="126">
        <f t="shared" si="74"/>
        <v>0.85462637362637361</v>
      </c>
    </row>
    <row r="281" spans="2:7">
      <c r="B281" s="131"/>
      <c r="C281" s="131" t="s">
        <v>158</v>
      </c>
      <c r="D281" s="132" t="s">
        <v>229</v>
      </c>
      <c r="E281" s="125">
        <v>75000</v>
      </c>
      <c r="F281" s="125">
        <v>75000</v>
      </c>
      <c r="G281" s="126">
        <f t="shared" si="74"/>
        <v>1</v>
      </c>
    </row>
    <row r="282" spans="2:7">
      <c r="B282" s="131"/>
      <c r="C282" s="131" t="s">
        <v>162</v>
      </c>
      <c r="D282" s="132" t="s">
        <v>163</v>
      </c>
      <c r="E282" s="125">
        <v>21000</v>
      </c>
      <c r="F282" s="125">
        <v>20724.52</v>
      </c>
      <c r="G282" s="126">
        <f t="shared" si="74"/>
        <v>0.98688190476190474</v>
      </c>
    </row>
    <row r="283" spans="2:7">
      <c r="B283" s="131"/>
      <c r="C283" s="131" t="s">
        <v>164</v>
      </c>
      <c r="D283" s="132" t="s">
        <v>186</v>
      </c>
      <c r="E283" s="125">
        <v>3000</v>
      </c>
      <c r="F283" s="125">
        <v>2631.92</v>
      </c>
      <c r="G283" s="126">
        <f t="shared" si="74"/>
        <v>0.87730666666666668</v>
      </c>
    </row>
    <row r="284" spans="2:7">
      <c r="B284" s="131"/>
      <c r="C284" s="131" t="s">
        <v>166</v>
      </c>
      <c r="D284" s="132" t="s">
        <v>167</v>
      </c>
      <c r="E284" s="125">
        <v>6000</v>
      </c>
      <c r="F284" s="125">
        <v>5114.74</v>
      </c>
      <c r="G284" s="126">
        <f t="shared" si="74"/>
        <v>0.85245666666666664</v>
      </c>
    </row>
    <row r="285" spans="2:7">
      <c r="B285" s="131"/>
      <c r="C285" s="131" t="s">
        <v>191</v>
      </c>
      <c r="D285" s="132" t="s">
        <v>192</v>
      </c>
      <c r="E285" s="125">
        <v>1200</v>
      </c>
      <c r="F285" s="125">
        <v>900</v>
      </c>
      <c r="G285" s="126">
        <f t="shared" si="74"/>
        <v>0.75</v>
      </c>
    </row>
    <row r="286" spans="2:7">
      <c r="B286" s="104" t="s">
        <v>84</v>
      </c>
      <c r="C286" s="104" t="s">
        <v>91</v>
      </c>
      <c r="D286" s="105" t="s">
        <v>92</v>
      </c>
      <c r="E286" s="109">
        <f>SUM(E287:E289)</f>
        <v>7000</v>
      </c>
      <c r="F286" s="109">
        <f t="shared" ref="F286" si="75">SUM(F287:F289)</f>
        <v>17000</v>
      </c>
      <c r="G286" s="117">
        <f>SUM(F286/E286)</f>
        <v>2.4285714285714284</v>
      </c>
    </row>
    <row r="287" spans="2:7">
      <c r="B287" s="131"/>
      <c r="C287" s="131" t="s">
        <v>156</v>
      </c>
      <c r="D287" s="132" t="s">
        <v>157</v>
      </c>
      <c r="E287" s="125">
        <v>2000</v>
      </c>
      <c r="F287" s="125">
        <v>1012.5</v>
      </c>
      <c r="G287" s="126">
        <f t="shared" ref="G287:G289" si="76">SUM(F287/E287)</f>
        <v>0.50624999999999998</v>
      </c>
    </row>
    <row r="288" spans="2:7">
      <c r="B288" s="131"/>
      <c r="C288" s="131">
        <v>3235</v>
      </c>
      <c r="D288" s="132" t="s">
        <v>159</v>
      </c>
      <c r="E288" s="125">
        <v>500</v>
      </c>
      <c r="F288" s="125">
        <v>11487.5</v>
      </c>
      <c r="G288" s="126">
        <f t="shared" si="76"/>
        <v>22.975000000000001</v>
      </c>
    </row>
    <row r="289" spans="2:7">
      <c r="B289" s="131"/>
      <c r="C289" s="131">
        <v>3211</v>
      </c>
      <c r="D289" s="132" t="s">
        <v>173</v>
      </c>
      <c r="E289" s="125">
        <v>4500</v>
      </c>
      <c r="F289" s="125">
        <v>4500</v>
      </c>
      <c r="G289" s="126">
        <f t="shared" si="76"/>
        <v>1</v>
      </c>
    </row>
    <row r="290" spans="2:7">
      <c r="B290" s="104" t="s">
        <v>84</v>
      </c>
      <c r="C290" s="104" t="s">
        <v>93</v>
      </c>
      <c r="D290" s="105" t="s">
        <v>94</v>
      </c>
      <c r="E290" s="109">
        <f t="shared" ref="E290:F290" si="77">SUM(E291:E297)</f>
        <v>42788</v>
      </c>
      <c r="F290" s="109">
        <f t="shared" si="77"/>
        <v>21437.999999999996</v>
      </c>
      <c r="G290" s="117">
        <f>SUM(F290/E290)</f>
        <v>0.50102832569879396</v>
      </c>
    </row>
    <row r="291" spans="2:7">
      <c r="B291" s="131"/>
      <c r="C291" s="131" t="s">
        <v>174</v>
      </c>
      <c r="D291" s="132" t="s">
        <v>175</v>
      </c>
      <c r="E291" s="125">
        <v>0</v>
      </c>
      <c r="F291" s="125">
        <v>0</v>
      </c>
      <c r="G291" s="126">
        <v>0</v>
      </c>
    </row>
    <row r="292" spans="2:7">
      <c r="B292" s="131"/>
      <c r="C292" s="131" t="s">
        <v>146</v>
      </c>
      <c r="D292" s="132" t="s">
        <v>147</v>
      </c>
      <c r="E292" s="125">
        <v>0</v>
      </c>
      <c r="F292" s="125">
        <v>0</v>
      </c>
      <c r="G292" s="126">
        <v>0</v>
      </c>
    </row>
    <row r="293" spans="2:7">
      <c r="B293" s="131"/>
      <c r="C293" s="131" t="s">
        <v>146</v>
      </c>
      <c r="D293" s="132" t="s">
        <v>267</v>
      </c>
      <c r="E293" s="125">
        <v>2438</v>
      </c>
      <c r="F293" s="125">
        <v>2438</v>
      </c>
      <c r="G293" s="126">
        <f t="shared" ref="G293:G297" si="78">SUM(F293/E293)</f>
        <v>1</v>
      </c>
    </row>
    <row r="294" spans="2:7">
      <c r="B294" s="131"/>
      <c r="C294" s="131" t="s">
        <v>156</v>
      </c>
      <c r="D294" s="132" t="s">
        <v>157</v>
      </c>
      <c r="E294" s="125">
        <v>5000</v>
      </c>
      <c r="F294" s="125">
        <v>0</v>
      </c>
      <c r="G294" s="126">
        <f t="shared" si="78"/>
        <v>0</v>
      </c>
    </row>
    <row r="295" spans="2:7">
      <c r="B295" s="131"/>
      <c r="C295" s="131" t="s">
        <v>156</v>
      </c>
      <c r="D295" s="132" t="s">
        <v>180</v>
      </c>
      <c r="E295" s="125">
        <v>3000</v>
      </c>
      <c r="F295" s="125">
        <v>3000</v>
      </c>
      <c r="G295" s="126">
        <f t="shared" si="78"/>
        <v>1</v>
      </c>
    </row>
    <row r="296" spans="2:7">
      <c r="B296" s="131"/>
      <c r="C296" s="131" t="s">
        <v>158</v>
      </c>
      <c r="D296" s="132" t="s">
        <v>159</v>
      </c>
      <c r="E296" s="125">
        <v>28350</v>
      </c>
      <c r="F296" s="125">
        <v>12230.06</v>
      </c>
      <c r="G296" s="126">
        <f t="shared" si="78"/>
        <v>0.43139541446208113</v>
      </c>
    </row>
    <row r="297" spans="2:7">
      <c r="B297" s="131"/>
      <c r="C297" s="131">
        <v>3237</v>
      </c>
      <c r="D297" s="132" t="s">
        <v>163</v>
      </c>
      <c r="E297" s="125">
        <v>4000</v>
      </c>
      <c r="F297" s="125">
        <v>3769.94</v>
      </c>
      <c r="G297" s="126">
        <f t="shared" si="78"/>
        <v>0.94248500000000002</v>
      </c>
    </row>
    <row r="298" spans="2:7">
      <c r="B298" s="137" t="s">
        <v>131</v>
      </c>
      <c r="C298" s="137" t="s">
        <v>268</v>
      </c>
      <c r="D298" s="138" t="s">
        <v>59</v>
      </c>
      <c r="E298" s="139">
        <f>+E299+E309+E311</f>
        <v>322000</v>
      </c>
      <c r="F298" s="139">
        <f>+F299+F311+F309</f>
        <v>205345.96999999997</v>
      </c>
      <c r="G298" s="140">
        <f>SUM(F298/E298)</f>
        <v>0.63772040372670802</v>
      </c>
    </row>
    <row r="299" spans="2:7">
      <c r="B299" s="104" t="s">
        <v>84</v>
      </c>
      <c r="C299" s="104" t="s">
        <v>89</v>
      </c>
      <c r="D299" s="105" t="s">
        <v>90</v>
      </c>
      <c r="E299" s="109">
        <f>SUM(E300:E308)</f>
        <v>302000</v>
      </c>
      <c r="F299" s="109">
        <f t="shared" ref="F299" si="79">SUM(F300:F308)</f>
        <v>200345.96999999997</v>
      </c>
      <c r="G299" s="117">
        <f>SUM(F299/E299)</f>
        <v>0.66339725165562902</v>
      </c>
    </row>
    <row r="300" spans="2:7">
      <c r="B300" s="131"/>
      <c r="C300" s="131" t="s">
        <v>172</v>
      </c>
      <c r="D300" s="132" t="s">
        <v>173</v>
      </c>
      <c r="E300" s="125">
        <v>1500</v>
      </c>
      <c r="F300" s="125">
        <v>0</v>
      </c>
      <c r="G300" s="126">
        <f t="shared" ref="G300:G308" si="80">SUM(F300/E300)</f>
        <v>0</v>
      </c>
    </row>
    <row r="301" spans="2:7">
      <c r="B301" s="131"/>
      <c r="C301" s="131" t="s">
        <v>174</v>
      </c>
      <c r="D301" s="132" t="s">
        <v>175</v>
      </c>
      <c r="E301" s="125">
        <v>5000</v>
      </c>
      <c r="F301" s="125">
        <v>0</v>
      </c>
      <c r="G301" s="126">
        <f t="shared" si="80"/>
        <v>0</v>
      </c>
    </row>
    <row r="302" spans="2:7">
      <c r="B302" s="131"/>
      <c r="C302" s="131" t="s">
        <v>146</v>
      </c>
      <c r="D302" s="132" t="s">
        <v>147</v>
      </c>
      <c r="E302" s="125">
        <v>5000</v>
      </c>
      <c r="F302" s="125">
        <v>5000</v>
      </c>
      <c r="G302" s="126">
        <f t="shared" si="80"/>
        <v>1</v>
      </c>
    </row>
    <row r="303" spans="2:7">
      <c r="B303" s="131"/>
      <c r="C303" s="131" t="s">
        <v>177</v>
      </c>
      <c r="D303" s="132" t="s">
        <v>178</v>
      </c>
      <c r="E303" s="125">
        <v>2000</v>
      </c>
      <c r="F303" s="125">
        <v>2000</v>
      </c>
      <c r="G303" s="126">
        <f t="shared" si="80"/>
        <v>1</v>
      </c>
    </row>
    <row r="304" spans="2:7">
      <c r="B304" s="131"/>
      <c r="C304" s="131" t="s">
        <v>156</v>
      </c>
      <c r="D304" s="132" t="s">
        <v>157</v>
      </c>
      <c r="E304" s="125">
        <v>27000</v>
      </c>
      <c r="F304" s="125">
        <v>26939.77</v>
      </c>
      <c r="G304" s="126">
        <f t="shared" si="80"/>
        <v>0.9977692592592593</v>
      </c>
    </row>
    <row r="305" spans="2:7">
      <c r="B305" s="131"/>
      <c r="C305" s="131" t="s">
        <v>162</v>
      </c>
      <c r="D305" s="132" t="s">
        <v>163</v>
      </c>
      <c r="E305" s="125">
        <v>240000</v>
      </c>
      <c r="F305" s="125">
        <v>158588.71</v>
      </c>
      <c r="G305" s="126">
        <f t="shared" si="80"/>
        <v>0.66078629166666658</v>
      </c>
    </row>
    <row r="306" spans="2:7">
      <c r="B306" s="131"/>
      <c r="C306" s="131" t="s">
        <v>164</v>
      </c>
      <c r="D306" s="132" t="s">
        <v>186</v>
      </c>
      <c r="E306" s="125">
        <v>10000</v>
      </c>
      <c r="F306" s="125">
        <v>5141.25</v>
      </c>
      <c r="G306" s="126">
        <f t="shared" si="80"/>
        <v>0.51412500000000005</v>
      </c>
    </row>
    <row r="307" spans="2:7">
      <c r="B307" s="131"/>
      <c r="C307" s="131" t="s">
        <v>166</v>
      </c>
      <c r="D307" s="132" t="s">
        <v>167</v>
      </c>
      <c r="E307" s="125">
        <v>3500</v>
      </c>
      <c r="F307" s="125">
        <v>1276.24</v>
      </c>
      <c r="G307" s="126">
        <f t="shared" si="80"/>
        <v>0.36464000000000002</v>
      </c>
    </row>
    <row r="308" spans="2:7">
      <c r="B308" s="131"/>
      <c r="C308" s="131" t="s">
        <v>170</v>
      </c>
      <c r="D308" s="132" t="s">
        <v>193</v>
      </c>
      <c r="E308" s="125">
        <v>8000</v>
      </c>
      <c r="F308" s="125">
        <v>1400</v>
      </c>
      <c r="G308" s="126">
        <f t="shared" si="80"/>
        <v>0.17499999999999999</v>
      </c>
    </row>
    <row r="309" spans="2:7">
      <c r="B309" s="104" t="s">
        <v>84</v>
      </c>
      <c r="C309" s="104" t="s">
        <v>91</v>
      </c>
      <c r="D309" s="105" t="s">
        <v>92</v>
      </c>
      <c r="E309" s="109">
        <f t="shared" ref="E309:F309" si="81">SUM(E310:E310)</f>
        <v>20000</v>
      </c>
      <c r="F309" s="109">
        <f t="shared" si="81"/>
        <v>5000</v>
      </c>
      <c r="G309" s="117">
        <f>SUM(F309/E309)</f>
        <v>0.25</v>
      </c>
    </row>
    <row r="310" spans="2:7">
      <c r="B310" s="131"/>
      <c r="C310" s="131">
        <v>3237</v>
      </c>
      <c r="D310" s="132" t="s">
        <v>163</v>
      </c>
      <c r="E310" s="125">
        <v>20000</v>
      </c>
      <c r="F310" s="125">
        <v>5000</v>
      </c>
      <c r="G310" s="126">
        <f t="shared" ref="G310" si="82">SUM(F310/E310)</f>
        <v>0.25</v>
      </c>
    </row>
    <row r="311" spans="2:7">
      <c r="B311" s="104" t="s">
        <v>84</v>
      </c>
      <c r="C311" s="104" t="s">
        <v>93</v>
      </c>
      <c r="D311" s="105" t="s">
        <v>94</v>
      </c>
      <c r="E311" s="109">
        <f>SUM(E312:E314)</f>
        <v>0</v>
      </c>
      <c r="F311" s="109">
        <f t="shared" ref="F311" si="83">SUM(F312:F314)</f>
        <v>0</v>
      </c>
      <c r="G311" s="117">
        <v>0</v>
      </c>
    </row>
    <row r="312" spans="2:7">
      <c r="B312" s="131"/>
      <c r="C312" s="131" t="s">
        <v>146</v>
      </c>
      <c r="D312" s="132" t="s">
        <v>147</v>
      </c>
      <c r="E312" s="125">
        <v>0</v>
      </c>
      <c r="F312" s="125">
        <v>0</v>
      </c>
      <c r="G312" s="126">
        <v>0</v>
      </c>
    </row>
    <row r="313" spans="2:7">
      <c r="B313" s="131"/>
      <c r="C313" s="131" t="s">
        <v>156</v>
      </c>
      <c r="D313" s="132" t="s">
        <v>157</v>
      </c>
      <c r="E313" s="125">
        <v>0</v>
      </c>
      <c r="F313" s="125">
        <v>0</v>
      </c>
      <c r="G313" s="126">
        <v>0</v>
      </c>
    </row>
    <row r="314" spans="2:7">
      <c r="B314" s="131"/>
      <c r="C314" s="131" t="s">
        <v>162</v>
      </c>
      <c r="D314" s="132" t="s">
        <v>163</v>
      </c>
      <c r="E314" s="125">
        <v>0</v>
      </c>
      <c r="F314" s="125">
        <v>0</v>
      </c>
      <c r="G314" s="126">
        <v>0</v>
      </c>
    </row>
    <row r="315" spans="2:7" ht="30">
      <c r="B315" s="137" t="s">
        <v>269</v>
      </c>
      <c r="C315" s="137" t="s">
        <v>270</v>
      </c>
      <c r="D315" s="138" t="s">
        <v>27</v>
      </c>
      <c r="E315" s="139">
        <f>+E316+E320+E324</f>
        <v>181800</v>
      </c>
      <c r="F315" s="139">
        <f t="shared" ref="F315" si="84">+F316+F320+F324</f>
        <v>180827.97999999998</v>
      </c>
      <c r="G315" s="140">
        <f>SUM(F315/E315)</f>
        <v>0.99465335533553345</v>
      </c>
    </row>
    <row r="316" spans="2:7">
      <c r="B316" s="104" t="s">
        <v>84</v>
      </c>
      <c r="C316" s="104" t="s">
        <v>85</v>
      </c>
      <c r="D316" s="105" t="s">
        <v>86</v>
      </c>
      <c r="E316" s="109">
        <f>SUM(E317:E319)</f>
        <v>126800</v>
      </c>
      <c r="F316" s="109">
        <f t="shared" ref="F316" si="85">SUM(F317:F319)</f>
        <v>126383.67</v>
      </c>
      <c r="G316" s="117">
        <f>SUM(F316/E316)</f>
        <v>0.9967166403785489</v>
      </c>
    </row>
    <row r="317" spans="2:7">
      <c r="B317" s="131"/>
      <c r="C317" s="131" t="s">
        <v>271</v>
      </c>
      <c r="D317" s="132" t="s">
        <v>272</v>
      </c>
      <c r="E317" s="125">
        <v>126800</v>
      </c>
      <c r="F317" s="125">
        <v>126383.67</v>
      </c>
      <c r="G317" s="126">
        <f t="shared" ref="G317" si="86">SUM(F317/E317)</f>
        <v>0.9967166403785489</v>
      </c>
    </row>
    <row r="318" spans="2:7">
      <c r="B318" s="131"/>
      <c r="C318" s="131" t="s">
        <v>273</v>
      </c>
      <c r="D318" s="132" t="s">
        <v>274</v>
      </c>
      <c r="E318" s="125">
        <v>0</v>
      </c>
      <c r="F318" s="125">
        <v>0</v>
      </c>
      <c r="G318" s="126">
        <v>0</v>
      </c>
    </row>
    <row r="319" spans="2:7">
      <c r="B319" s="131"/>
      <c r="C319" s="131" t="s">
        <v>275</v>
      </c>
      <c r="D319" s="132" t="s">
        <v>276</v>
      </c>
      <c r="E319" s="125">
        <v>0</v>
      </c>
      <c r="F319" s="125">
        <v>0</v>
      </c>
      <c r="G319" s="126">
        <v>0</v>
      </c>
    </row>
    <row r="320" spans="2:7">
      <c r="B320" s="104" t="s">
        <v>84</v>
      </c>
      <c r="C320" s="104" t="s">
        <v>89</v>
      </c>
      <c r="D320" s="105" t="s">
        <v>90</v>
      </c>
      <c r="E320" s="109">
        <f>SUM(E321:E323)</f>
        <v>55000</v>
      </c>
      <c r="F320" s="109">
        <f t="shared" ref="F320" si="87">SUM(F321:F323)</f>
        <v>54444.31</v>
      </c>
      <c r="G320" s="117">
        <f>SUM(F320/E320)</f>
        <v>0.98989654545454542</v>
      </c>
    </row>
    <row r="321" spans="2:7">
      <c r="B321" s="131"/>
      <c r="C321" s="131" t="s">
        <v>271</v>
      </c>
      <c r="D321" s="132" t="s">
        <v>272</v>
      </c>
      <c r="E321" s="125">
        <v>40000</v>
      </c>
      <c r="F321" s="125">
        <v>39583.68</v>
      </c>
      <c r="G321" s="126">
        <f t="shared" ref="G321:G323" si="88">SUM(F321/E321)</f>
        <v>0.98959200000000003</v>
      </c>
    </row>
    <row r="322" spans="2:7">
      <c r="B322" s="131"/>
      <c r="C322" s="131" t="s">
        <v>273</v>
      </c>
      <c r="D322" s="132" t="s">
        <v>274</v>
      </c>
      <c r="E322" s="125">
        <v>10000</v>
      </c>
      <c r="F322" s="125">
        <v>9860.6299999999992</v>
      </c>
      <c r="G322" s="126">
        <f t="shared" si="88"/>
        <v>0.98606299999999991</v>
      </c>
    </row>
    <row r="323" spans="2:7">
      <c r="B323" s="131"/>
      <c r="C323" s="131" t="s">
        <v>271</v>
      </c>
      <c r="D323" s="132" t="s">
        <v>277</v>
      </c>
      <c r="E323" s="125">
        <v>5000</v>
      </c>
      <c r="F323" s="125">
        <v>5000</v>
      </c>
      <c r="G323" s="126">
        <f t="shared" si="88"/>
        <v>1</v>
      </c>
    </row>
    <row r="324" spans="2:7">
      <c r="B324" s="104" t="s">
        <v>84</v>
      </c>
      <c r="C324" s="104" t="s">
        <v>91</v>
      </c>
      <c r="D324" s="105" t="s">
        <v>92</v>
      </c>
      <c r="E324" s="109">
        <f>SUM(E325)</f>
        <v>0</v>
      </c>
      <c r="F324" s="109">
        <f t="shared" ref="F324" si="89">SUM(F325)</f>
        <v>0</v>
      </c>
      <c r="G324" s="117">
        <v>0</v>
      </c>
    </row>
    <row r="325" spans="2:7">
      <c r="B325" s="131"/>
      <c r="C325" s="131" t="s">
        <v>275</v>
      </c>
      <c r="D325" s="132" t="s">
        <v>276</v>
      </c>
      <c r="E325" s="125">
        <v>0</v>
      </c>
      <c r="F325" s="125">
        <v>0</v>
      </c>
      <c r="G325" s="126">
        <v>0</v>
      </c>
    </row>
    <row r="326" spans="2:7" ht="30">
      <c r="B326" s="137" t="s">
        <v>269</v>
      </c>
      <c r="C326" s="137" t="s">
        <v>278</v>
      </c>
      <c r="D326" s="138" t="s">
        <v>54</v>
      </c>
      <c r="E326" s="139">
        <f>+E327+E329</f>
        <v>30000</v>
      </c>
      <c r="F326" s="139">
        <f t="shared" ref="F326" si="90">+F327+F329</f>
        <v>29416</v>
      </c>
      <c r="G326" s="140">
        <f>SUM(F326/E326)</f>
        <v>0.98053333333333337</v>
      </c>
    </row>
    <row r="327" spans="2:7">
      <c r="B327" s="104" t="s">
        <v>84</v>
      </c>
      <c r="C327" s="104" t="s">
        <v>85</v>
      </c>
      <c r="D327" s="105" t="s">
        <v>86</v>
      </c>
      <c r="E327" s="109">
        <f>SUM(E328)</f>
        <v>30000</v>
      </c>
      <c r="F327" s="109">
        <f t="shared" ref="F327" si="91">SUM(F328)</f>
        <v>29416</v>
      </c>
      <c r="G327" s="117">
        <f>SUM(F327/E327)</f>
        <v>0.98053333333333337</v>
      </c>
    </row>
    <row r="328" spans="2:7">
      <c r="B328" s="131"/>
      <c r="C328" s="131" t="s">
        <v>271</v>
      </c>
      <c r="D328" s="132" t="s">
        <v>279</v>
      </c>
      <c r="E328" s="125">
        <v>30000</v>
      </c>
      <c r="F328" s="125">
        <v>29416</v>
      </c>
      <c r="G328" s="126">
        <f t="shared" ref="G328" si="92">SUM(F328/E328)</f>
        <v>0.98053333333333337</v>
      </c>
    </row>
    <row r="329" spans="2:7">
      <c r="B329" s="104" t="s">
        <v>84</v>
      </c>
      <c r="C329" s="104" t="s">
        <v>93</v>
      </c>
      <c r="D329" s="105" t="s">
        <v>94</v>
      </c>
      <c r="E329" s="109">
        <f>SUM(E330:E331)</f>
        <v>0</v>
      </c>
      <c r="F329" s="109">
        <f>F330+F331</f>
        <v>0</v>
      </c>
      <c r="G329" s="117">
        <v>0</v>
      </c>
    </row>
    <row r="330" spans="2:7">
      <c r="B330" s="131"/>
      <c r="C330" s="131" t="s">
        <v>271</v>
      </c>
      <c r="D330" s="132" t="s">
        <v>279</v>
      </c>
      <c r="E330" s="125">
        <v>0</v>
      </c>
      <c r="F330" s="125">
        <v>0</v>
      </c>
      <c r="G330" s="126">
        <v>0</v>
      </c>
    </row>
    <row r="331" spans="2:7">
      <c r="B331" s="131"/>
      <c r="C331" s="131" t="s">
        <v>271</v>
      </c>
      <c r="D331" s="132" t="s">
        <v>280</v>
      </c>
      <c r="E331" s="125">
        <v>0</v>
      </c>
      <c r="F331" s="125">
        <v>0</v>
      </c>
      <c r="G331" s="126">
        <v>0</v>
      </c>
    </row>
    <row r="332" spans="2:7" ht="30">
      <c r="B332" s="137" t="s">
        <v>281</v>
      </c>
      <c r="C332" s="137" t="s">
        <v>282</v>
      </c>
      <c r="D332" s="138" t="s">
        <v>283</v>
      </c>
      <c r="E332" s="139">
        <f>+E333+E343</f>
        <v>3736</v>
      </c>
      <c r="F332" s="139">
        <f>+F333+F343</f>
        <v>0</v>
      </c>
      <c r="G332" s="126">
        <f t="shared" ref="G332" si="93">SUM(F332/E332)</f>
        <v>0</v>
      </c>
    </row>
    <row r="333" spans="2:7">
      <c r="B333" s="104" t="s">
        <v>84</v>
      </c>
      <c r="C333" s="104" t="s">
        <v>87</v>
      </c>
      <c r="D333" s="105" t="s">
        <v>88</v>
      </c>
      <c r="E333" s="109">
        <f>SUM(E334:E342)</f>
        <v>0</v>
      </c>
      <c r="F333" s="109">
        <f t="shared" ref="F333" si="94">SUM(F334:F342)</f>
        <v>0</v>
      </c>
      <c r="G333" s="116">
        <v>0</v>
      </c>
    </row>
    <row r="334" spans="2:7">
      <c r="B334" s="131"/>
      <c r="C334" s="131" t="s">
        <v>146</v>
      </c>
      <c r="D334" s="132" t="s">
        <v>147</v>
      </c>
      <c r="E334" s="125">
        <v>0</v>
      </c>
      <c r="F334" s="125">
        <v>0</v>
      </c>
      <c r="G334" s="126">
        <v>0</v>
      </c>
    </row>
    <row r="335" spans="2:7">
      <c r="B335" s="131"/>
      <c r="C335" s="131" t="s">
        <v>152</v>
      </c>
      <c r="D335" s="132" t="s">
        <v>153</v>
      </c>
      <c r="E335" s="125">
        <v>0</v>
      </c>
      <c r="F335" s="125">
        <v>0</v>
      </c>
      <c r="G335" s="126">
        <v>0</v>
      </c>
    </row>
    <row r="336" spans="2:7">
      <c r="B336" s="131"/>
      <c r="C336" s="131" t="s">
        <v>177</v>
      </c>
      <c r="D336" s="132" t="s">
        <v>178</v>
      </c>
      <c r="E336" s="125">
        <v>0</v>
      </c>
      <c r="F336" s="125">
        <v>0</v>
      </c>
      <c r="G336" s="126">
        <v>0</v>
      </c>
    </row>
    <row r="337" spans="2:7">
      <c r="B337" s="131"/>
      <c r="C337" s="131" t="s">
        <v>156</v>
      </c>
      <c r="D337" s="132" t="s">
        <v>157</v>
      </c>
      <c r="E337" s="125">
        <v>0</v>
      </c>
      <c r="F337" s="125">
        <v>0</v>
      </c>
      <c r="G337" s="126">
        <v>0</v>
      </c>
    </row>
    <row r="338" spans="2:7">
      <c r="B338" s="131"/>
      <c r="C338" s="131" t="s">
        <v>162</v>
      </c>
      <c r="D338" s="132" t="s">
        <v>163</v>
      </c>
      <c r="E338" s="125">
        <v>0</v>
      </c>
      <c r="F338" s="125">
        <v>0</v>
      </c>
      <c r="G338" s="126">
        <v>0</v>
      </c>
    </row>
    <row r="339" spans="2:7">
      <c r="B339" s="131"/>
      <c r="C339" s="131" t="s">
        <v>164</v>
      </c>
      <c r="D339" s="132" t="s">
        <v>186</v>
      </c>
      <c r="E339" s="125">
        <v>0</v>
      </c>
      <c r="F339" s="125">
        <v>0</v>
      </c>
      <c r="G339" s="126">
        <v>0</v>
      </c>
    </row>
    <row r="340" spans="2:7">
      <c r="B340" s="131"/>
      <c r="C340" s="131" t="s">
        <v>166</v>
      </c>
      <c r="D340" s="132" t="s">
        <v>167</v>
      </c>
      <c r="E340" s="125">
        <v>0</v>
      </c>
      <c r="F340" s="125">
        <v>0</v>
      </c>
      <c r="G340" s="126">
        <v>0</v>
      </c>
    </row>
    <row r="341" spans="2:7">
      <c r="B341" s="131"/>
      <c r="C341" s="131" t="s">
        <v>170</v>
      </c>
      <c r="D341" s="132" t="s">
        <v>193</v>
      </c>
      <c r="E341" s="125">
        <v>0</v>
      </c>
      <c r="F341" s="125">
        <v>0</v>
      </c>
      <c r="G341" s="126">
        <v>0</v>
      </c>
    </row>
    <row r="342" spans="2:7">
      <c r="B342" s="131"/>
      <c r="C342" s="131" t="s">
        <v>275</v>
      </c>
      <c r="D342" s="132" t="s">
        <v>276</v>
      </c>
      <c r="E342" s="125">
        <v>0</v>
      </c>
      <c r="F342" s="125">
        <v>0</v>
      </c>
      <c r="G342" s="126">
        <v>0</v>
      </c>
    </row>
    <row r="343" spans="2:7">
      <c r="B343" s="104" t="str">
        <f t="shared" ref="B343:D343" si="95">B324</f>
        <v xml:space="preserve">Izvor </v>
      </c>
      <c r="C343" s="104" t="str">
        <f t="shared" si="95"/>
        <v>4.3.</v>
      </c>
      <c r="D343" s="105" t="str">
        <f t="shared" si="95"/>
        <v>PUČKO OTVORENO UČILIŠTE-PRIHODI OD POMOĆI</v>
      </c>
      <c r="E343" s="109">
        <f>SUM(E344)</f>
        <v>3736</v>
      </c>
      <c r="F343" s="109">
        <f t="shared" ref="F343" si="96">SUM(F344)</f>
        <v>0</v>
      </c>
      <c r="G343" s="117">
        <f>SUM(F343/E343)</f>
        <v>0</v>
      </c>
    </row>
    <row r="344" spans="2:7">
      <c r="B344" s="131"/>
      <c r="C344" s="131" t="s">
        <v>164</v>
      </c>
      <c r="D344" s="132" t="s">
        <v>186</v>
      </c>
      <c r="E344" s="125">
        <v>3736</v>
      </c>
      <c r="F344" s="125">
        <v>0</v>
      </c>
      <c r="G344" s="126">
        <f t="shared" ref="G344:G352" si="97">SUM(F344/E344)</f>
        <v>0</v>
      </c>
    </row>
    <row r="345" spans="2:7" ht="30">
      <c r="B345" s="137" t="s">
        <v>281</v>
      </c>
      <c r="C345" s="137" t="s">
        <v>282</v>
      </c>
      <c r="D345" s="138" t="s">
        <v>283</v>
      </c>
      <c r="E345" s="139">
        <f>SUM(E346)</f>
        <v>255479</v>
      </c>
      <c r="F345" s="139">
        <f t="shared" ref="F345" si="98">SUM(F346)</f>
        <v>38820.449999999997</v>
      </c>
      <c r="G345" s="126">
        <f t="shared" si="97"/>
        <v>0.15195162811816235</v>
      </c>
    </row>
    <row r="346" spans="2:7">
      <c r="B346" s="104" t="s">
        <v>84</v>
      </c>
      <c r="C346" s="104" t="s">
        <v>91</v>
      </c>
      <c r="D346" s="105" t="s">
        <v>92</v>
      </c>
      <c r="E346" s="109">
        <f>SUM(E347:E356)</f>
        <v>255479</v>
      </c>
      <c r="F346" s="109">
        <f t="shared" ref="F346" si="99">SUM(F347:F356)</f>
        <v>38820.449999999997</v>
      </c>
      <c r="G346" s="126">
        <f t="shared" si="97"/>
        <v>0.15195162811816235</v>
      </c>
    </row>
    <row r="347" spans="2:7">
      <c r="B347" s="131"/>
      <c r="C347" s="131" t="s">
        <v>146</v>
      </c>
      <c r="D347" s="132" t="s">
        <v>147</v>
      </c>
      <c r="E347" s="125">
        <v>5000</v>
      </c>
      <c r="F347" s="125">
        <v>0</v>
      </c>
      <c r="G347" s="126">
        <f t="shared" si="97"/>
        <v>0</v>
      </c>
    </row>
    <row r="348" spans="2:7">
      <c r="B348" s="131"/>
      <c r="C348" s="131" t="s">
        <v>148</v>
      </c>
      <c r="D348" s="132" t="s">
        <v>149</v>
      </c>
      <c r="E348" s="125">
        <v>7000</v>
      </c>
      <c r="F348" s="125">
        <v>0</v>
      </c>
      <c r="G348" s="126">
        <f t="shared" si="97"/>
        <v>0</v>
      </c>
    </row>
    <row r="349" spans="2:7">
      <c r="B349" s="131"/>
      <c r="C349" s="131" t="s">
        <v>177</v>
      </c>
      <c r="D349" s="132" t="s">
        <v>178</v>
      </c>
      <c r="E349" s="125">
        <v>3795</v>
      </c>
      <c r="F349" s="125">
        <v>0</v>
      </c>
      <c r="G349" s="126">
        <f t="shared" si="97"/>
        <v>0</v>
      </c>
    </row>
    <row r="350" spans="2:7">
      <c r="B350" s="131"/>
      <c r="C350" s="131" t="s">
        <v>156</v>
      </c>
      <c r="D350" s="132" t="s">
        <v>157</v>
      </c>
      <c r="E350" s="125">
        <v>111000</v>
      </c>
      <c r="F350" s="125">
        <v>24418.75</v>
      </c>
      <c r="G350" s="126">
        <f t="shared" si="97"/>
        <v>0.21998873873873873</v>
      </c>
    </row>
    <row r="351" spans="2:7">
      <c r="B351" s="131"/>
      <c r="C351" s="131" t="s">
        <v>162</v>
      </c>
      <c r="D351" s="132" t="s">
        <v>163</v>
      </c>
      <c r="E351" s="125">
        <v>121684</v>
      </c>
      <c r="F351" s="125">
        <v>13611.1</v>
      </c>
      <c r="G351" s="126">
        <f t="shared" si="97"/>
        <v>0.11185611912823379</v>
      </c>
    </row>
    <row r="352" spans="2:7">
      <c r="B352" s="131"/>
      <c r="C352" s="131" t="s">
        <v>166</v>
      </c>
      <c r="D352" s="132" t="s">
        <v>167</v>
      </c>
      <c r="E352" s="125">
        <v>7000</v>
      </c>
      <c r="F352" s="125">
        <v>790.6</v>
      </c>
      <c r="G352" s="126">
        <f t="shared" si="97"/>
        <v>0.11294285714285715</v>
      </c>
    </row>
    <row r="353" spans="2:7" ht="30">
      <c r="B353" s="131"/>
      <c r="C353" s="131">
        <v>3662</v>
      </c>
      <c r="D353" s="132" t="s">
        <v>284</v>
      </c>
      <c r="E353" s="125">
        <v>0</v>
      </c>
      <c r="F353" s="125">
        <v>0</v>
      </c>
      <c r="G353" s="142">
        <v>0</v>
      </c>
    </row>
    <row r="354" spans="2:7" ht="30">
      <c r="B354" s="131"/>
      <c r="C354" s="131">
        <v>3682</v>
      </c>
      <c r="D354" s="132" t="s">
        <v>285</v>
      </c>
      <c r="E354" s="125">
        <v>0</v>
      </c>
      <c r="F354" s="125">
        <v>0</v>
      </c>
      <c r="G354" s="142">
        <v>0</v>
      </c>
    </row>
    <row r="355" spans="2:7">
      <c r="B355" s="131"/>
      <c r="C355" s="131">
        <v>3811</v>
      </c>
      <c r="D355" s="132" t="s">
        <v>286</v>
      </c>
      <c r="E355" s="125">
        <v>0</v>
      </c>
      <c r="F355" s="125">
        <v>0</v>
      </c>
      <c r="G355" s="142">
        <v>0</v>
      </c>
    </row>
    <row r="356" spans="2:7">
      <c r="B356" s="131"/>
      <c r="C356" s="131">
        <v>3813</v>
      </c>
      <c r="D356" s="132" t="s">
        <v>287</v>
      </c>
      <c r="E356" s="125">
        <v>0</v>
      </c>
      <c r="F356" s="125">
        <v>0</v>
      </c>
      <c r="G356" s="142">
        <v>0</v>
      </c>
    </row>
    <row r="357" spans="2:7" ht="30">
      <c r="B357" s="137" t="s">
        <v>281</v>
      </c>
      <c r="C357" s="137"/>
      <c r="D357" s="138" t="s">
        <v>288</v>
      </c>
      <c r="E357" s="139">
        <f>+E358</f>
        <v>389797</v>
      </c>
      <c r="F357" s="139">
        <f t="shared" ref="F357" si="100">+F358</f>
        <v>189664.42</v>
      </c>
      <c r="G357" s="117">
        <f>SUM(F357/E357)</f>
        <v>0.48657229275751229</v>
      </c>
    </row>
    <row r="358" spans="2:7">
      <c r="B358" s="104" t="s">
        <v>84</v>
      </c>
      <c r="C358" s="104" t="s">
        <v>91</v>
      </c>
      <c r="D358" s="105" t="s">
        <v>92</v>
      </c>
      <c r="E358" s="109">
        <f>SUM(E359:E374)</f>
        <v>389797</v>
      </c>
      <c r="F358" s="109">
        <f t="shared" ref="F358" si="101">SUM(F359:F374)</f>
        <v>189664.42</v>
      </c>
      <c r="G358" s="117">
        <f>SUM(F358/E358)</f>
        <v>0.48657229275751229</v>
      </c>
    </row>
    <row r="359" spans="2:7">
      <c r="B359" s="131"/>
      <c r="C359" s="131">
        <v>3223</v>
      </c>
      <c r="D359" s="132" t="s">
        <v>149</v>
      </c>
      <c r="E359" s="125">
        <v>13120</v>
      </c>
      <c r="F359" s="125">
        <v>0</v>
      </c>
      <c r="G359" s="126">
        <f t="shared" ref="G359:G374" si="102">SUM(F359/E359)</f>
        <v>0</v>
      </c>
    </row>
    <row r="360" spans="2:7">
      <c r="B360" s="131"/>
      <c r="C360" s="131">
        <v>3235</v>
      </c>
      <c r="D360" s="132" t="s">
        <v>159</v>
      </c>
      <c r="E360" s="125">
        <v>30000</v>
      </c>
      <c r="F360" s="125">
        <v>0</v>
      </c>
      <c r="G360" s="126">
        <f t="shared" si="102"/>
        <v>0</v>
      </c>
    </row>
    <row r="361" spans="2:7">
      <c r="B361" s="131"/>
      <c r="C361" s="131">
        <v>3239</v>
      </c>
      <c r="D361" s="132" t="s">
        <v>186</v>
      </c>
      <c r="E361" s="125">
        <v>17500</v>
      </c>
      <c r="F361" s="125">
        <v>0</v>
      </c>
      <c r="G361" s="126">
        <f t="shared" si="102"/>
        <v>0</v>
      </c>
    </row>
    <row r="362" spans="2:7">
      <c r="B362" s="131"/>
      <c r="C362" s="131">
        <v>3721</v>
      </c>
      <c r="D362" s="132" t="s">
        <v>289</v>
      </c>
      <c r="E362" s="125">
        <v>16800</v>
      </c>
      <c r="F362" s="125">
        <v>2185</v>
      </c>
      <c r="G362" s="126">
        <f t="shared" si="102"/>
        <v>0.13005952380952382</v>
      </c>
    </row>
    <row r="363" spans="2:7">
      <c r="B363" s="131"/>
      <c r="C363" s="131">
        <v>3722</v>
      </c>
      <c r="D363" s="132" t="s">
        <v>153</v>
      </c>
      <c r="E363" s="125">
        <v>37500</v>
      </c>
      <c r="F363" s="125">
        <v>372.06</v>
      </c>
      <c r="G363" s="126">
        <f t="shared" si="102"/>
        <v>9.9216000000000009E-3</v>
      </c>
    </row>
    <row r="364" spans="2:7">
      <c r="B364" s="131"/>
      <c r="C364" s="131">
        <v>3111</v>
      </c>
      <c r="D364" s="132" t="s">
        <v>135</v>
      </c>
      <c r="E364" s="125">
        <v>71820</v>
      </c>
      <c r="F364" s="125">
        <v>53896.98</v>
      </c>
      <c r="G364" s="126">
        <f t="shared" si="102"/>
        <v>0.75044527986633258</v>
      </c>
    </row>
    <row r="365" spans="2:7">
      <c r="B365" s="131"/>
      <c r="C365" s="131">
        <v>3132</v>
      </c>
      <c r="D365" s="132" t="s">
        <v>141</v>
      </c>
      <c r="E365" s="125">
        <v>12180</v>
      </c>
      <c r="F365" s="125">
        <v>8893.02</v>
      </c>
      <c r="G365" s="126">
        <f t="shared" si="102"/>
        <v>0.73013300492610844</v>
      </c>
    </row>
    <row r="366" spans="2:7">
      <c r="B366" s="131"/>
      <c r="C366" s="131">
        <v>3212</v>
      </c>
      <c r="D366" s="132" t="s">
        <v>290</v>
      </c>
      <c r="E366" s="125">
        <v>4000</v>
      </c>
      <c r="F366" s="125">
        <v>3210</v>
      </c>
      <c r="G366" s="126">
        <f t="shared" si="102"/>
        <v>0.80249999999999999</v>
      </c>
    </row>
    <row r="367" spans="2:7">
      <c r="B367" s="131"/>
      <c r="C367" s="131">
        <v>3222</v>
      </c>
      <c r="D367" s="132" t="s">
        <v>147</v>
      </c>
      <c r="E367" s="125">
        <v>15000</v>
      </c>
      <c r="F367" s="125">
        <v>2218.6999999999998</v>
      </c>
      <c r="G367" s="126">
        <f t="shared" si="102"/>
        <v>0.14791333333333331</v>
      </c>
    </row>
    <row r="368" spans="2:7">
      <c r="B368" s="131"/>
      <c r="C368" s="131">
        <v>3233</v>
      </c>
      <c r="D368" s="132" t="s">
        <v>157</v>
      </c>
      <c r="E368" s="125">
        <v>83200</v>
      </c>
      <c r="F368" s="125">
        <v>52523.44</v>
      </c>
      <c r="G368" s="126">
        <f t="shared" si="102"/>
        <v>0.63129134615384619</v>
      </c>
    </row>
    <row r="369" spans="2:7">
      <c r="B369" s="131"/>
      <c r="C369" s="131">
        <v>3237</v>
      </c>
      <c r="D369" s="132" t="s">
        <v>163</v>
      </c>
      <c r="E369" s="125">
        <v>80000</v>
      </c>
      <c r="F369" s="125">
        <v>53000</v>
      </c>
      <c r="G369" s="126">
        <f t="shared" si="102"/>
        <v>0.66249999999999998</v>
      </c>
    </row>
    <row r="370" spans="2:7">
      <c r="B370" s="131"/>
      <c r="C370" s="131">
        <v>3293</v>
      </c>
      <c r="D370" s="132" t="s">
        <v>167</v>
      </c>
      <c r="E370" s="125">
        <v>2000</v>
      </c>
      <c r="F370" s="125">
        <v>1688.34</v>
      </c>
      <c r="G370" s="126">
        <f t="shared" si="102"/>
        <v>0.84416999999999998</v>
      </c>
    </row>
    <row r="371" spans="2:7">
      <c r="B371" s="131"/>
      <c r="C371" s="131">
        <v>3523</v>
      </c>
      <c r="D371" s="132" t="s">
        <v>291</v>
      </c>
      <c r="E371" s="125">
        <v>0</v>
      </c>
      <c r="F371" s="125">
        <v>1500</v>
      </c>
      <c r="G371" s="126">
        <v>0</v>
      </c>
    </row>
    <row r="372" spans="2:7">
      <c r="B372" s="131"/>
      <c r="C372" s="131">
        <v>3531</v>
      </c>
      <c r="D372" s="132" t="s">
        <v>292</v>
      </c>
      <c r="E372" s="125">
        <v>0</v>
      </c>
      <c r="F372" s="125">
        <v>8500</v>
      </c>
      <c r="G372" s="126">
        <v>0</v>
      </c>
    </row>
    <row r="373" spans="2:7">
      <c r="B373" s="131"/>
      <c r="C373" s="131">
        <v>3721</v>
      </c>
      <c r="D373" s="132" t="s">
        <v>178</v>
      </c>
      <c r="E373" s="125">
        <v>5000</v>
      </c>
      <c r="F373" s="125">
        <v>0</v>
      </c>
      <c r="G373" s="126">
        <f t="shared" si="102"/>
        <v>0</v>
      </c>
    </row>
    <row r="374" spans="2:7">
      <c r="B374" s="131"/>
      <c r="C374" s="131">
        <v>4221</v>
      </c>
      <c r="D374" s="132" t="s">
        <v>293</v>
      </c>
      <c r="E374" s="125">
        <v>1677</v>
      </c>
      <c r="F374" s="125">
        <v>1676.88</v>
      </c>
      <c r="G374" s="126">
        <f t="shared" si="102"/>
        <v>0.99992844364937394</v>
      </c>
    </row>
    <row r="375" spans="2:7" ht="30">
      <c r="B375" s="137" t="s">
        <v>281</v>
      </c>
      <c r="C375" s="137" t="s">
        <v>294</v>
      </c>
      <c r="D375" s="138" t="s">
        <v>295</v>
      </c>
      <c r="E375" s="139">
        <f>+E376</f>
        <v>172000</v>
      </c>
      <c r="F375" s="139">
        <f t="shared" ref="F375" si="103">+F376</f>
        <v>25542.55</v>
      </c>
      <c r="G375" s="140">
        <f>SUM(F375/E375)</f>
        <v>0.14850319767441861</v>
      </c>
    </row>
    <row r="376" spans="2:7">
      <c r="B376" s="104" t="s">
        <v>84</v>
      </c>
      <c r="C376" s="104" t="s">
        <v>87</v>
      </c>
      <c r="D376" s="105" t="s">
        <v>88</v>
      </c>
      <c r="E376" s="109">
        <f>SUM(E377:E379)</f>
        <v>172000</v>
      </c>
      <c r="F376" s="109">
        <f t="shared" ref="F376" si="104">SUM(F377:F379)</f>
        <v>25542.55</v>
      </c>
      <c r="G376" s="116">
        <f>SUM(F376/E376)</f>
        <v>0.14850319767441861</v>
      </c>
    </row>
    <row r="377" spans="2:7">
      <c r="B377" s="131"/>
      <c r="C377" s="131">
        <v>3221</v>
      </c>
      <c r="D377" s="132" t="s">
        <v>147</v>
      </c>
      <c r="E377" s="125">
        <v>0</v>
      </c>
      <c r="F377" s="125">
        <v>5552.55</v>
      </c>
      <c r="G377" s="126">
        <v>0</v>
      </c>
    </row>
    <row r="378" spans="2:7">
      <c r="B378" s="131"/>
      <c r="C378" s="131" t="s">
        <v>162</v>
      </c>
      <c r="D378" s="132" t="s">
        <v>163</v>
      </c>
      <c r="E378" s="125">
        <v>172000</v>
      </c>
      <c r="F378" s="125">
        <v>19990</v>
      </c>
      <c r="G378" s="126">
        <f t="shared" ref="G378" si="105">SUM(F378/E378)</f>
        <v>0.11622093023255814</v>
      </c>
    </row>
    <row r="379" spans="2:7">
      <c r="B379" s="131"/>
      <c r="C379" s="131" t="s">
        <v>271</v>
      </c>
      <c r="D379" s="132" t="s">
        <v>296</v>
      </c>
      <c r="E379" s="125">
        <v>0</v>
      </c>
      <c r="F379" s="125">
        <v>0</v>
      </c>
      <c r="G379" s="126">
        <v>0</v>
      </c>
    </row>
    <row r="380" spans="2:7">
      <c r="B380" s="143"/>
      <c r="C380" s="143"/>
      <c r="D380" s="144"/>
      <c r="E380" s="145"/>
      <c r="F380" s="145"/>
      <c r="G380" s="146"/>
    </row>
    <row r="381" spans="2:7">
      <c r="B381" s="143"/>
      <c r="C381" s="143"/>
      <c r="D381" s="144"/>
      <c r="E381" s="145"/>
      <c r="F381" s="145"/>
      <c r="G381" s="146"/>
    </row>
    <row r="382" spans="2:7">
      <c r="B382" s="143"/>
      <c r="C382" s="143"/>
      <c r="D382" s="144"/>
      <c r="E382" s="145"/>
      <c r="F382" s="145"/>
      <c r="G382" s="146"/>
    </row>
    <row r="383" spans="2:7">
      <c r="B383" s="143"/>
      <c r="C383" s="143"/>
      <c r="D383" s="144"/>
      <c r="E383" s="145"/>
      <c r="F383" s="145"/>
      <c r="G383" s="146"/>
    </row>
    <row r="384" spans="2:7">
      <c r="B384" s="143"/>
      <c r="C384" s="143"/>
      <c r="D384" s="144"/>
      <c r="E384" s="145"/>
      <c r="F384" s="145"/>
      <c r="G384" s="146"/>
    </row>
    <row r="385" spans="2:7">
      <c r="B385" s="143"/>
      <c r="C385" s="143"/>
      <c r="D385" s="144"/>
      <c r="E385" s="145"/>
      <c r="F385" s="145"/>
      <c r="G385" s="146"/>
    </row>
    <row r="386" spans="2:7">
      <c r="B386" s="143"/>
      <c r="C386" s="143"/>
      <c r="D386" s="144"/>
      <c r="E386" s="145"/>
      <c r="F386" s="145"/>
      <c r="G386" s="146"/>
    </row>
  </sheetData>
  <conditionalFormatting sqref="B41:G41 B20:G20 B73:G73 B14:G14 B8:G8 B26:G26 B32:G32">
    <cfRule type="expression" dxfId="37" priority="69">
      <formula>OR($B8="Aktivnost",$B8="Kapitalni projekt",$B8="Tekući projekt")</formula>
    </cfRule>
    <cfRule type="expression" dxfId="36" priority="70">
      <formula>$C8="GRAD SAMOBOR- POMOĆI"</formula>
    </cfRule>
    <cfRule type="expression" dxfId="35" priority="71">
      <formula>$C8="PUČKO OTVORENO UČILIŠTE-PRIHODI OD DONACIJA"</formula>
    </cfRule>
    <cfRule type="expression" dxfId="34" priority="72">
      <formula>$C8="GRAD SAMOBOR-  Opći prihodi i  primici"</formula>
    </cfRule>
    <cfRule type="expression" dxfId="33" priority="73">
      <formula>$C8="PUČKO OTVORENO UČILIŠTE- VLASTITI PRIHODI"</formula>
    </cfRule>
    <cfRule type="expression" dxfId="32" priority="74">
      <formula>$C8="PUČKO OTVORENO UČILIŠTE-PRIHODI OD POMOĆI"</formula>
    </cfRule>
  </conditionalFormatting>
  <conditionalFormatting sqref="B1:B1048576">
    <cfRule type="cellIs" dxfId="31" priority="56" operator="equal">
      <formula>"NOVO"</formula>
    </cfRule>
  </conditionalFormatting>
  <conditionalFormatting sqref="D1:D1048576">
    <cfRule type="containsText" dxfId="30" priority="55" operator="containsText" text="višak">
      <formula>NOT(ISERROR(SEARCH("višak",D1)))</formula>
    </cfRule>
  </conditionalFormatting>
  <conditionalFormatting sqref="E251:E252 B253:E258 F251:F258 B259:F308 E41:G41 E20:G20 E14:G14 B9:G13 G251:G308 E8:G8 B15:G19 B42:G250 B311:G386 B21:G37 B309:G309 C310:G310">
    <cfRule type="expression" dxfId="29" priority="49">
      <formula>OR($B8="Aktivnost",$B8="Kapitalni projekt",$B8="Tekući projekt")</formula>
    </cfRule>
    <cfRule type="expression" dxfId="28" priority="50">
      <formula>$D8="GRAD SAMOBOR- POMOĆI"</formula>
    </cfRule>
    <cfRule type="expression" dxfId="27" priority="51">
      <formula>$D8="PUČKO OTVORENO UČILIŠTE-PRIHODI OD DONACIJA"</formula>
    </cfRule>
    <cfRule type="expression" dxfId="26" priority="52">
      <formula>$D8="GRAD SAMOBOR-  Opći prihodi i  primici"</formula>
    </cfRule>
    <cfRule type="expression" dxfId="25" priority="53">
      <formula>$D8="PUČKO OTVORENO UČILIŠTE- VLASTITI PRIHODI"</formula>
    </cfRule>
    <cfRule type="expression" dxfId="24" priority="54">
      <formula>$D8="PUČKO OTVORENO UČILIŠTE-PRIHODI OD POMOĆI"</formula>
    </cfRule>
  </conditionalFormatting>
  <conditionalFormatting sqref="B251:D252 G251:G252">
    <cfRule type="expression" dxfId="23" priority="43">
      <formula>OR($B251="Aktivnost",$B251="Kapitalni projekt",$B251="Tekući projekt")</formula>
    </cfRule>
    <cfRule type="expression" dxfId="22" priority="44">
      <formula>$D251="GRAD SAMOBOR- POMOĆI"</formula>
    </cfRule>
    <cfRule type="expression" dxfId="21" priority="45">
      <formula>$D251="PUČKO OTVORENO UČILIŠTE-PRIHODI OD DONACIJA"</formula>
    </cfRule>
    <cfRule type="expression" dxfId="20" priority="46">
      <formula>$D251="GRAD SAMOBOR-  Opći prihodi i  primici"</formula>
    </cfRule>
    <cfRule type="expression" dxfId="19" priority="47">
      <formula>$D251="PUČKO OTVORENO UČILIŠTE- VLASTITI PRIHODI"</formula>
    </cfRule>
    <cfRule type="expression" dxfId="18" priority="48">
      <formula>$D251="PUČKO OTVORENO UČILIŠTE-PRIHODI OD POMOĆI"</formula>
    </cfRule>
  </conditionalFormatting>
  <conditionalFormatting sqref="B310">
    <cfRule type="expression" dxfId="17" priority="31">
      <formula>OR($B310="Aktivnost",$B310="Kapitalni projekt",$B310="Tekući projekt")</formula>
    </cfRule>
    <cfRule type="expression" dxfId="16" priority="32">
      <formula>$D310="GRAD SAMOBOR- POMOĆI"</formula>
    </cfRule>
    <cfRule type="expression" dxfId="15" priority="33">
      <formula>$D310="PUČKO OTVORENO UČILIŠTE-PRIHODI OD DONACIJA"</formula>
    </cfRule>
    <cfRule type="expression" dxfId="14" priority="34">
      <formula>$D310="GRAD SAMOBOR-  Opći prihodi i  primici"</formula>
    </cfRule>
    <cfRule type="expression" dxfId="13" priority="35">
      <formula>$D310="PUČKO OTVORENO UČILIŠTE- VLASTITI PRIHODI"</formula>
    </cfRule>
    <cfRule type="expression" dxfId="12" priority="36">
      <formula>$D310="PUČKO OTVORENO UČILIŠTE-PRIHODI OD POMOĆI"</formula>
    </cfRule>
  </conditionalFormatting>
  <conditionalFormatting sqref="G310">
    <cfRule type="expression" dxfId="11" priority="25">
      <formula>OR($B310="Aktivnost",$B310="Kapitalni projekt",$B310="Tekući projekt")</formula>
    </cfRule>
    <cfRule type="expression" dxfId="10" priority="26">
      <formula>$D310="GRAD SAMOBOR- POMOĆI"</formula>
    </cfRule>
    <cfRule type="expression" dxfId="9" priority="27">
      <formula>$D310="PUČKO OTVORENO UČILIŠTE-PRIHODI OD DONACIJA"</formula>
    </cfRule>
    <cfRule type="expression" dxfId="8" priority="28">
      <formula>$D310="GRAD SAMOBOR-  Opći prihodi i  primici"</formula>
    </cfRule>
    <cfRule type="expression" dxfId="7" priority="29">
      <formula>$D310="PUČKO OTVORENO UČILIŠTE- VLASTITI PRIHODI"</formula>
    </cfRule>
    <cfRule type="expression" dxfId="6" priority="30">
      <formula>$D310="PUČKO OTVORENO UČILIŠTE-PRIHODI OD POMOĆI"</formula>
    </cfRule>
  </conditionalFormatting>
  <conditionalFormatting sqref="G309">
    <cfRule type="expression" dxfId="5" priority="13">
      <formula>OR($B309="Aktivnost",$B309="Kapitalni projekt",$B309="Tekući projekt")</formula>
    </cfRule>
    <cfRule type="expression" dxfId="4" priority="14">
      <formula>$D309="GRAD SAMOBOR- POMOĆI"</formula>
    </cfRule>
    <cfRule type="expression" dxfId="3" priority="15">
      <formula>$D309="PUČKO OTVORENO UČILIŠTE-PRIHODI OD DONACIJA"</formula>
    </cfRule>
    <cfRule type="expression" dxfId="2" priority="16">
      <formula>$D309="GRAD SAMOBOR-  Opći prihodi i  primici"</formula>
    </cfRule>
    <cfRule type="expression" dxfId="1" priority="17">
      <formula>$D309="PUČKO OTVORENO UČILIŠTE- VLASTITI PRIHODI"</formula>
    </cfRule>
    <cfRule type="expression" dxfId="0" priority="18">
      <formula>$D309="PUČKO OTVORENO UČILIŠTE-PRIHODI OD POMOĆI"</formula>
    </cfRule>
  </conditionalFormatting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P89"/>
  <sheetViews>
    <sheetView zoomScaleNormal="100" workbookViewId="0">
      <selection activeCell="I89" sqref="I89"/>
    </sheetView>
  </sheetViews>
  <sheetFormatPr defaultRowHeight="15"/>
  <cols>
    <col min="2" max="2" width="20" style="1" customWidth="1"/>
    <col min="3" max="3" width="50.7109375" style="1" customWidth="1"/>
    <col min="4" max="4" width="11.42578125" style="1" customWidth="1"/>
    <col min="5" max="5" width="20.42578125" customWidth="1"/>
    <col min="6" max="6" width="17.7109375" customWidth="1"/>
  </cols>
  <sheetData>
    <row r="1" spans="2:6" ht="29.25" customHeight="1">
      <c r="B1" s="183" t="str">
        <f>UPPER("4. Obrazloženje po programima odnosno aktivnostima/projektima uz naznaku izvršenja pokazatelja rezultata")</f>
        <v>4. OBRAZLOŽENJE PO PROGRAMIMA ODNOSNO AKTIVNOSTIMA/PROJEKTIMA UZ NAZNAKU IZVRŠENJA POKAZATELJA REZULTATA</v>
      </c>
      <c r="C1" s="183"/>
      <c r="D1" s="183"/>
      <c r="E1" s="183"/>
      <c r="F1" s="183"/>
    </row>
    <row r="3" spans="2:6">
      <c r="B3" s="168" t="s">
        <v>22</v>
      </c>
      <c r="C3" s="162" t="s">
        <v>23</v>
      </c>
      <c r="D3" s="163"/>
      <c r="E3" s="31" t="s">
        <v>24</v>
      </c>
      <c r="F3" s="31" t="s">
        <v>25</v>
      </c>
    </row>
    <row r="4" spans="2:6" ht="15" customHeight="1">
      <c r="B4" s="170"/>
      <c r="C4" s="164"/>
      <c r="D4" s="165"/>
      <c r="E4" s="46">
        <v>3299533</v>
      </c>
      <c r="F4" s="46">
        <v>3093230.81</v>
      </c>
    </row>
    <row r="5" spans="2:6" s="12" customFormat="1" ht="82.5" customHeight="1">
      <c r="B5" s="34" t="s">
        <v>305</v>
      </c>
      <c r="C5" s="184" t="s">
        <v>318</v>
      </c>
      <c r="D5" s="185"/>
      <c r="E5" s="185"/>
      <c r="F5" s="186"/>
    </row>
    <row r="6" spans="2:6" s="12" customFormat="1" ht="30">
      <c r="B6" s="33" t="s">
        <v>28</v>
      </c>
      <c r="C6" s="33" t="s">
        <v>29</v>
      </c>
      <c r="D6" s="33" t="s">
        <v>30</v>
      </c>
      <c r="E6" s="33" t="s">
        <v>32</v>
      </c>
      <c r="F6" s="33" t="s">
        <v>33</v>
      </c>
    </row>
    <row r="7" spans="2:6" s="12" customFormat="1" ht="30.75" customHeight="1">
      <c r="B7" s="39"/>
      <c r="C7" s="36" t="s">
        <v>63</v>
      </c>
      <c r="D7" s="38" t="s">
        <v>36</v>
      </c>
      <c r="E7" s="38">
        <v>635</v>
      </c>
      <c r="F7" s="38">
        <v>1486</v>
      </c>
    </row>
    <row r="8" spans="2:6" s="12" customFormat="1" ht="24.95" customHeight="1"/>
    <row r="9" spans="2:6" s="12" customFormat="1">
      <c r="B9" s="168" t="s">
        <v>22</v>
      </c>
      <c r="C9" s="162" t="s">
        <v>319</v>
      </c>
      <c r="D9" s="163"/>
      <c r="E9" s="32" t="s">
        <v>24</v>
      </c>
      <c r="F9" s="32" t="s">
        <v>25</v>
      </c>
    </row>
    <row r="10" spans="2:6" s="12" customFormat="1">
      <c r="B10" s="170"/>
      <c r="C10" s="164"/>
      <c r="D10" s="165"/>
      <c r="E10" s="50">
        <v>727800</v>
      </c>
      <c r="F10" s="50">
        <v>693596.4</v>
      </c>
    </row>
    <row r="11" spans="2:6" s="12" customFormat="1" ht="51.75" customHeight="1">
      <c r="B11" s="168" t="s">
        <v>305</v>
      </c>
      <c r="C11" s="172" t="s">
        <v>320</v>
      </c>
      <c r="D11" s="178"/>
      <c r="E11" s="178"/>
      <c r="F11" s="179"/>
    </row>
    <row r="12" spans="2:6" s="12" customFormat="1" ht="41.25" customHeight="1">
      <c r="B12" s="169"/>
      <c r="C12" s="187"/>
      <c r="D12" s="188"/>
      <c r="E12" s="188"/>
      <c r="F12" s="189"/>
    </row>
    <row r="13" spans="2:6" s="12" customFormat="1">
      <c r="B13" s="169"/>
      <c r="C13" s="187"/>
      <c r="D13" s="188"/>
      <c r="E13" s="188"/>
      <c r="F13" s="189"/>
    </row>
    <row r="14" spans="2:6" s="12" customFormat="1">
      <c r="B14" s="169"/>
      <c r="C14" s="187"/>
      <c r="D14" s="188"/>
      <c r="E14" s="188"/>
      <c r="F14" s="189"/>
    </row>
    <row r="15" spans="2:6" s="12" customFormat="1" ht="3.75" customHeight="1">
      <c r="B15" s="170"/>
      <c r="C15" s="180"/>
      <c r="D15" s="181"/>
      <c r="E15" s="181"/>
      <c r="F15" s="182"/>
    </row>
    <row r="16" spans="2:6" s="12" customFormat="1" ht="30">
      <c r="B16" s="33" t="s">
        <v>28</v>
      </c>
      <c r="C16" s="33" t="s">
        <v>29</v>
      </c>
      <c r="D16" s="33" t="s">
        <v>30</v>
      </c>
      <c r="E16" s="33" t="s">
        <v>32</v>
      </c>
      <c r="F16" s="33" t="s">
        <v>33</v>
      </c>
    </row>
    <row r="17" spans="2:6" s="12" customFormat="1" ht="31.5">
      <c r="B17" s="39"/>
      <c r="C17" s="48" t="s">
        <v>37</v>
      </c>
      <c r="D17" s="38" t="s">
        <v>36</v>
      </c>
      <c r="E17" s="38">
        <v>2010</v>
      </c>
      <c r="F17" s="38">
        <v>2959</v>
      </c>
    </row>
    <row r="18" spans="2:6" s="12" customFormat="1" ht="24.95" customHeight="1">
      <c r="B18" s="30"/>
      <c r="C18" s="35"/>
      <c r="D18" s="35"/>
      <c r="E18" s="35"/>
      <c r="F18" s="35"/>
    </row>
    <row r="19" spans="2:6" s="12" customFormat="1">
      <c r="B19" s="161" t="s">
        <v>22</v>
      </c>
      <c r="C19" s="162" t="s">
        <v>34</v>
      </c>
      <c r="D19" s="163"/>
      <c r="E19" s="37" t="s">
        <v>24</v>
      </c>
      <c r="F19" s="37" t="s">
        <v>25</v>
      </c>
    </row>
    <row r="20" spans="2:6" s="12" customFormat="1">
      <c r="B20" s="161"/>
      <c r="C20" s="164"/>
      <c r="D20" s="165"/>
      <c r="E20" s="47">
        <v>187580</v>
      </c>
      <c r="F20" s="47">
        <v>197718.06</v>
      </c>
    </row>
    <row r="21" spans="2:6" s="12" customFormat="1" ht="45" customHeight="1">
      <c r="B21" s="171" t="s">
        <v>305</v>
      </c>
      <c r="C21" s="172" t="s">
        <v>321</v>
      </c>
      <c r="D21" s="178"/>
      <c r="E21" s="178"/>
      <c r="F21" s="179"/>
    </row>
    <row r="22" spans="2:6" s="12" customFormat="1" ht="24" customHeight="1">
      <c r="B22" s="170"/>
      <c r="C22" s="180"/>
      <c r="D22" s="181"/>
      <c r="E22" s="181"/>
      <c r="F22" s="182"/>
    </row>
    <row r="23" spans="2:6" s="12" customFormat="1" ht="30">
      <c r="B23" s="33" t="s">
        <v>28</v>
      </c>
      <c r="C23" s="33" t="s">
        <v>29</v>
      </c>
      <c r="D23" s="33" t="s">
        <v>30</v>
      </c>
      <c r="E23" s="33" t="s">
        <v>32</v>
      </c>
      <c r="F23" s="33" t="s">
        <v>33</v>
      </c>
    </row>
    <row r="24" spans="2:6" s="12" customFormat="1" ht="46.5" customHeight="1">
      <c r="B24" s="51"/>
      <c r="C24" s="52" t="s">
        <v>38</v>
      </c>
      <c r="D24" s="54" t="s">
        <v>36</v>
      </c>
      <c r="E24" s="54">
        <v>5400</v>
      </c>
      <c r="F24" s="54">
        <v>5483</v>
      </c>
    </row>
    <row r="25" spans="2:6" s="12" customFormat="1" ht="20.100000000000001" customHeight="1">
      <c r="B25" s="29"/>
      <c r="C25" s="29"/>
      <c r="D25" s="29"/>
    </row>
    <row r="26" spans="2:6" s="12" customFormat="1">
      <c r="B26" s="161" t="s">
        <v>22</v>
      </c>
      <c r="C26" s="162" t="s">
        <v>35</v>
      </c>
      <c r="D26" s="163"/>
      <c r="E26" s="37" t="s">
        <v>24</v>
      </c>
      <c r="F26" s="37" t="s">
        <v>25</v>
      </c>
    </row>
    <row r="27" spans="2:6" s="12" customFormat="1">
      <c r="B27" s="161"/>
      <c r="C27" s="164"/>
      <c r="D27" s="165"/>
      <c r="E27" s="47">
        <v>344347</v>
      </c>
      <c r="F27" s="47">
        <v>314568.34999999998</v>
      </c>
    </row>
    <row r="28" spans="2:6" s="12" customFormat="1">
      <c r="B28" s="171" t="s">
        <v>305</v>
      </c>
      <c r="C28" s="172" t="s">
        <v>322</v>
      </c>
      <c r="D28" s="173"/>
      <c r="E28" s="173"/>
      <c r="F28" s="174"/>
    </row>
    <row r="29" spans="2:6" s="12" customFormat="1" ht="103.5" customHeight="1">
      <c r="B29" s="170"/>
      <c r="C29" s="175"/>
      <c r="D29" s="176"/>
      <c r="E29" s="176"/>
      <c r="F29" s="177"/>
    </row>
    <row r="30" spans="2:6" s="12" customFormat="1" ht="30">
      <c r="B30" s="33" t="s">
        <v>28</v>
      </c>
      <c r="C30" s="33" t="s">
        <v>29</v>
      </c>
      <c r="D30" s="33" t="s">
        <v>30</v>
      </c>
      <c r="E30" s="33" t="s">
        <v>32</v>
      </c>
      <c r="F30" s="33" t="s">
        <v>33</v>
      </c>
    </row>
    <row r="31" spans="2:6" s="12" customFormat="1" ht="30">
      <c r="B31" s="38"/>
      <c r="C31" s="55" t="s">
        <v>64</v>
      </c>
      <c r="D31" s="56" t="s">
        <v>31</v>
      </c>
      <c r="E31" s="85">
        <v>1</v>
      </c>
      <c r="F31" s="85">
        <v>1</v>
      </c>
    </row>
    <row r="32" spans="2:6" s="12" customFormat="1" ht="20.100000000000001" customHeight="1">
      <c r="B32" s="30"/>
      <c r="C32" s="29"/>
      <c r="D32" s="29"/>
    </row>
    <row r="33" spans="2:7" s="12" customFormat="1" ht="20.100000000000001" customHeight="1">
      <c r="B33" s="161" t="s">
        <v>22</v>
      </c>
      <c r="C33" s="162" t="s">
        <v>53</v>
      </c>
      <c r="D33" s="163"/>
      <c r="E33" s="37" t="s">
        <v>24</v>
      </c>
      <c r="F33" s="37" t="s">
        <v>25</v>
      </c>
    </row>
    <row r="34" spans="2:7" s="12" customFormat="1" ht="20.100000000000001" customHeight="1">
      <c r="B34" s="161"/>
      <c r="C34" s="164"/>
      <c r="D34" s="165"/>
      <c r="E34" s="47">
        <v>17215</v>
      </c>
      <c r="F34" s="47">
        <v>0</v>
      </c>
    </row>
    <row r="35" spans="2:7" s="12" customFormat="1" ht="20.100000000000001" customHeight="1">
      <c r="B35" s="171" t="s">
        <v>305</v>
      </c>
      <c r="C35" s="172" t="s">
        <v>323</v>
      </c>
      <c r="D35" s="178"/>
      <c r="E35" s="178"/>
      <c r="F35" s="179"/>
    </row>
    <row r="36" spans="2:7" s="12" customFormat="1" ht="24.95" customHeight="1">
      <c r="B36" s="170"/>
      <c r="C36" s="180"/>
      <c r="D36" s="181"/>
      <c r="E36" s="181"/>
      <c r="F36" s="182"/>
    </row>
    <row r="37" spans="2:7" s="12" customFormat="1" ht="30">
      <c r="B37" s="33" t="s">
        <v>28</v>
      </c>
      <c r="C37" s="33" t="s">
        <v>29</v>
      </c>
      <c r="D37" s="33" t="s">
        <v>30</v>
      </c>
      <c r="E37" s="33" t="s">
        <v>32</v>
      </c>
      <c r="F37" s="33" t="s">
        <v>33</v>
      </c>
    </row>
    <row r="38" spans="2:7" s="12" customFormat="1" ht="30">
      <c r="B38" s="38"/>
      <c r="C38" s="55" t="s">
        <v>65</v>
      </c>
      <c r="D38" s="56" t="s">
        <v>31</v>
      </c>
      <c r="E38" s="85">
        <v>1</v>
      </c>
      <c r="F38" s="85">
        <v>0</v>
      </c>
    </row>
    <row r="39" spans="2:7" s="12" customFormat="1" ht="20.100000000000001" customHeight="1">
      <c r="B39" s="30"/>
      <c r="C39" s="29"/>
      <c r="D39" s="29"/>
    </row>
    <row r="40" spans="2:7" s="12" customFormat="1" ht="20.100000000000001" customHeight="1">
      <c r="B40" s="161" t="s">
        <v>22</v>
      </c>
      <c r="C40" s="162" t="s">
        <v>57</v>
      </c>
      <c r="D40" s="163"/>
      <c r="E40" s="37" t="s">
        <v>24</v>
      </c>
      <c r="F40" s="37" t="s">
        <v>25</v>
      </c>
    </row>
    <row r="41" spans="2:7" s="12" customFormat="1" ht="20.100000000000001" customHeight="1">
      <c r="B41" s="161"/>
      <c r="C41" s="164"/>
      <c r="D41" s="165"/>
      <c r="E41" s="47">
        <v>1047400</v>
      </c>
      <c r="F41" s="47">
        <v>963037.73</v>
      </c>
    </row>
    <row r="42" spans="2:7" s="12" customFormat="1" ht="66" customHeight="1">
      <c r="B42" s="89" t="s">
        <v>305</v>
      </c>
      <c r="C42" s="184" t="s">
        <v>324</v>
      </c>
      <c r="D42" s="185"/>
      <c r="E42" s="185"/>
      <c r="F42" s="186"/>
    </row>
    <row r="43" spans="2:7" s="12" customFormat="1" ht="30">
      <c r="B43" s="33" t="s">
        <v>28</v>
      </c>
      <c r="C43" s="33" t="s">
        <v>29</v>
      </c>
      <c r="D43" s="33" t="s">
        <v>30</v>
      </c>
      <c r="E43" s="33" t="s">
        <v>32</v>
      </c>
      <c r="F43" s="33" t="s">
        <v>33</v>
      </c>
    </row>
    <row r="44" spans="2:7" s="12" customFormat="1" ht="33" customHeight="1">
      <c r="B44" s="51"/>
      <c r="C44" s="86" t="s">
        <v>66</v>
      </c>
      <c r="D44" s="38" t="s">
        <v>36</v>
      </c>
      <c r="E44" s="38">
        <v>6200</v>
      </c>
      <c r="F44" s="38">
        <v>41926</v>
      </c>
    </row>
    <row r="45" spans="2:7" s="12" customFormat="1" ht="20.100000000000001" customHeight="1">
      <c r="B45" s="30"/>
      <c r="C45" s="29"/>
      <c r="D45" s="29"/>
    </row>
    <row r="46" spans="2:7" s="12" customFormat="1">
      <c r="B46" s="161" t="s">
        <v>22</v>
      </c>
      <c r="C46" s="162" t="s">
        <v>58</v>
      </c>
      <c r="D46" s="163"/>
      <c r="E46" s="37" t="s">
        <v>24</v>
      </c>
      <c r="F46" s="37" t="s">
        <v>25</v>
      </c>
    </row>
    <row r="47" spans="2:7" s="12" customFormat="1">
      <c r="B47" s="161"/>
      <c r="C47" s="164"/>
      <c r="D47" s="165"/>
      <c r="E47" s="47">
        <v>427988</v>
      </c>
      <c r="F47" s="47">
        <v>391894.06</v>
      </c>
      <c r="G47" s="53"/>
    </row>
    <row r="48" spans="2:7" s="12" customFormat="1" ht="95.25" customHeight="1">
      <c r="B48" s="89" t="s">
        <v>305</v>
      </c>
      <c r="C48" s="166" t="s">
        <v>325</v>
      </c>
      <c r="D48" s="167"/>
      <c r="E48" s="166"/>
      <c r="F48" s="166"/>
    </row>
    <row r="49" spans="2:16" s="12" customFormat="1" ht="30">
      <c r="B49" s="33" t="s">
        <v>28</v>
      </c>
      <c r="C49" s="33" t="s">
        <v>29</v>
      </c>
      <c r="D49" s="33" t="s">
        <v>30</v>
      </c>
      <c r="E49" s="33" t="s">
        <v>32</v>
      </c>
      <c r="F49" s="33" t="s">
        <v>33</v>
      </c>
    </row>
    <row r="50" spans="2:16" s="12" customFormat="1" ht="33" customHeight="1">
      <c r="B50" s="51"/>
      <c r="C50" s="86" t="s">
        <v>67</v>
      </c>
      <c r="D50" s="38" t="s">
        <v>36</v>
      </c>
      <c r="E50" s="38">
        <v>11500</v>
      </c>
      <c r="F50" s="38">
        <v>35163</v>
      </c>
    </row>
    <row r="51" spans="2:16" s="12" customFormat="1">
      <c r="B51" s="29"/>
      <c r="C51" s="29"/>
      <c r="D51" s="29"/>
    </row>
    <row r="52" spans="2:16" s="12" customFormat="1">
      <c r="B52" s="161" t="s">
        <v>22</v>
      </c>
      <c r="C52" s="162" t="s">
        <v>59</v>
      </c>
      <c r="D52" s="163"/>
      <c r="E52" s="37" t="s">
        <v>24</v>
      </c>
      <c r="F52" s="37" t="s">
        <v>25</v>
      </c>
    </row>
    <row r="53" spans="2:16" s="12" customFormat="1">
      <c r="B53" s="161"/>
      <c r="C53" s="164"/>
      <c r="D53" s="165"/>
      <c r="E53" s="47">
        <v>322000</v>
      </c>
      <c r="F53" s="47">
        <v>205345.97</v>
      </c>
    </row>
    <row r="54" spans="2:16" s="12" customFormat="1" ht="60.75" customHeight="1">
      <c r="B54" s="89" t="s">
        <v>305</v>
      </c>
      <c r="C54" s="166" t="s">
        <v>326</v>
      </c>
      <c r="D54" s="167"/>
      <c r="E54" s="166"/>
      <c r="F54" s="166"/>
    </row>
    <row r="55" spans="2:16" s="12" customFormat="1" ht="30">
      <c r="B55" s="33" t="s">
        <v>28</v>
      </c>
      <c r="C55" s="33" t="s">
        <v>29</v>
      </c>
      <c r="D55" s="33" t="s">
        <v>30</v>
      </c>
      <c r="E55" s="33" t="s">
        <v>32</v>
      </c>
      <c r="F55" s="33" t="s">
        <v>33</v>
      </c>
    </row>
    <row r="56" spans="2:16" s="12" customFormat="1" ht="33" customHeight="1">
      <c r="B56" s="51"/>
      <c r="C56" s="52" t="s">
        <v>327</v>
      </c>
      <c r="D56" s="54" t="s">
        <v>36</v>
      </c>
      <c r="E56" s="54">
        <v>14</v>
      </c>
      <c r="F56" s="54">
        <v>22</v>
      </c>
    </row>
    <row r="57" spans="2:16" s="12" customFormat="1">
      <c r="B57" s="29"/>
      <c r="C57" s="29"/>
      <c r="D57" s="29"/>
    </row>
    <row r="58" spans="2:16" s="12" customFormat="1" ht="15.75">
      <c r="B58" s="161" t="s">
        <v>26</v>
      </c>
      <c r="C58" s="162" t="s">
        <v>27</v>
      </c>
      <c r="D58" s="163"/>
      <c r="E58" s="37" t="s">
        <v>24</v>
      </c>
      <c r="F58" s="37" t="s">
        <v>25</v>
      </c>
      <c r="L58" s="40"/>
      <c r="M58" s="190"/>
      <c r="N58" s="190"/>
      <c r="O58" s="41"/>
      <c r="P58" s="41"/>
    </row>
    <row r="59" spans="2:16" s="12" customFormat="1" ht="15.75">
      <c r="B59" s="161"/>
      <c r="C59" s="164"/>
      <c r="D59" s="165"/>
      <c r="E59" s="47">
        <v>181800</v>
      </c>
      <c r="F59" s="47">
        <v>180827.98</v>
      </c>
      <c r="L59" s="40"/>
      <c r="M59" s="190"/>
      <c r="N59" s="190"/>
      <c r="O59" s="41"/>
      <c r="P59" s="41"/>
    </row>
    <row r="60" spans="2:16" s="12" customFormat="1" ht="45">
      <c r="B60" s="89" t="s">
        <v>305</v>
      </c>
      <c r="C60" s="166" t="s">
        <v>328</v>
      </c>
      <c r="D60" s="167"/>
      <c r="E60" s="166"/>
      <c r="F60" s="166"/>
      <c r="L60" s="1"/>
      <c r="M60" s="190"/>
      <c r="N60" s="190"/>
      <c r="O60" s="1"/>
      <c r="P60" s="41"/>
    </row>
    <row r="61" spans="2:16" s="12" customFormat="1" ht="30">
      <c r="B61" s="33" t="s">
        <v>28</v>
      </c>
      <c r="C61" s="33" t="s">
        <v>29</v>
      </c>
      <c r="D61" s="33" t="s">
        <v>30</v>
      </c>
      <c r="E61" s="33" t="s">
        <v>32</v>
      </c>
      <c r="F61" s="33" t="s">
        <v>33</v>
      </c>
    </row>
    <row r="62" spans="2:16" s="12" customFormat="1" ht="30.75" customHeight="1">
      <c r="B62" s="38"/>
      <c r="C62" s="55" t="s">
        <v>68</v>
      </c>
      <c r="D62" s="56" t="s">
        <v>31</v>
      </c>
      <c r="E62" s="85">
        <v>1</v>
      </c>
      <c r="F62" s="85">
        <v>1</v>
      </c>
    </row>
    <row r="63" spans="2:16" s="12" customFormat="1" ht="15.75">
      <c r="B63" s="29"/>
      <c r="C63" s="29"/>
      <c r="D63" s="29"/>
      <c r="L63" s="42"/>
      <c r="M63" s="43"/>
      <c r="N63" s="44"/>
      <c r="O63" s="45"/>
      <c r="P63" s="45"/>
    </row>
    <row r="64" spans="2:16" s="12" customFormat="1" ht="15.75">
      <c r="B64" s="161" t="s">
        <v>26</v>
      </c>
      <c r="C64" s="162" t="s">
        <v>54</v>
      </c>
      <c r="D64" s="163"/>
      <c r="E64" s="37" t="s">
        <v>24</v>
      </c>
      <c r="F64" s="37" t="s">
        <v>25</v>
      </c>
      <c r="L64" s="42"/>
      <c r="M64" s="43"/>
      <c r="N64" s="44"/>
      <c r="O64" s="45"/>
      <c r="P64" s="45"/>
    </row>
    <row r="65" spans="2:6" s="12" customFormat="1">
      <c r="B65" s="161"/>
      <c r="C65" s="164"/>
      <c r="D65" s="165"/>
      <c r="E65" s="47">
        <v>30000</v>
      </c>
      <c r="F65" s="47">
        <v>29416</v>
      </c>
    </row>
    <row r="66" spans="2:6" s="12" customFormat="1" ht="45">
      <c r="B66" s="89" t="s">
        <v>305</v>
      </c>
      <c r="C66" s="166" t="s">
        <v>329</v>
      </c>
      <c r="D66" s="167"/>
      <c r="E66" s="166"/>
      <c r="F66" s="166"/>
    </row>
    <row r="67" spans="2:6" s="12" customFormat="1" ht="30">
      <c r="B67" s="33" t="s">
        <v>28</v>
      </c>
      <c r="C67" s="33" t="s">
        <v>29</v>
      </c>
      <c r="D67" s="33" t="s">
        <v>30</v>
      </c>
      <c r="E67" s="33" t="s">
        <v>32</v>
      </c>
      <c r="F67" s="33" t="s">
        <v>33</v>
      </c>
    </row>
    <row r="68" spans="2:6" s="12" customFormat="1" ht="30.75" customHeight="1">
      <c r="B68" s="38"/>
      <c r="C68" s="55" t="s">
        <v>68</v>
      </c>
      <c r="D68" s="56" t="s">
        <v>31</v>
      </c>
      <c r="E68" s="85">
        <v>1</v>
      </c>
      <c r="F68" s="85">
        <v>1</v>
      </c>
    </row>
    <row r="69" spans="2:6" s="12" customFormat="1">
      <c r="B69" s="29"/>
      <c r="C69" s="29"/>
      <c r="D69" s="29"/>
    </row>
    <row r="70" spans="2:6" s="12" customFormat="1">
      <c r="B70" s="161" t="s">
        <v>26</v>
      </c>
      <c r="C70" s="162" t="s">
        <v>61</v>
      </c>
      <c r="D70" s="163"/>
      <c r="E70" s="37" t="s">
        <v>24</v>
      </c>
      <c r="F70" s="37" t="s">
        <v>25</v>
      </c>
    </row>
    <row r="71" spans="2:6" s="12" customFormat="1">
      <c r="B71" s="161"/>
      <c r="C71" s="164"/>
      <c r="D71" s="165"/>
      <c r="E71" s="47">
        <v>259215</v>
      </c>
      <c r="F71" s="47">
        <v>38820.449999999997</v>
      </c>
    </row>
    <row r="72" spans="2:6" s="12" customFormat="1" ht="45">
      <c r="B72" s="89" t="s">
        <v>305</v>
      </c>
      <c r="C72" s="166" t="s">
        <v>330</v>
      </c>
      <c r="D72" s="167"/>
      <c r="E72" s="166"/>
      <c r="F72" s="166"/>
    </row>
    <row r="73" spans="2:6" s="12" customFormat="1" ht="30">
      <c r="B73" s="33" t="s">
        <v>28</v>
      </c>
      <c r="C73" s="33" t="s">
        <v>29</v>
      </c>
      <c r="D73" s="33" t="s">
        <v>30</v>
      </c>
      <c r="E73" s="33" t="s">
        <v>32</v>
      </c>
      <c r="F73" s="33" t="s">
        <v>33</v>
      </c>
    </row>
    <row r="74" spans="2:6" s="12" customFormat="1" ht="30.75" customHeight="1">
      <c r="B74" s="38"/>
      <c r="C74" s="55" t="s">
        <v>69</v>
      </c>
      <c r="D74" s="56" t="s">
        <v>31</v>
      </c>
      <c r="E74" s="85">
        <v>1</v>
      </c>
      <c r="F74" s="85">
        <v>0.15</v>
      </c>
    </row>
    <row r="75" spans="2:6" s="12" customFormat="1">
      <c r="B75" s="29"/>
      <c r="C75" s="29"/>
      <c r="D75" s="29"/>
    </row>
    <row r="76" spans="2:6">
      <c r="B76" s="161" t="s">
        <v>26</v>
      </c>
      <c r="C76" s="162" t="s">
        <v>306</v>
      </c>
      <c r="D76" s="163"/>
      <c r="E76" s="37" t="s">
        <v>24</v>
      </c>
      <c r="F76" s="37" t="s">
        <v>25</v>
      </c>
    </row>
    <row r="77" spans="2:6">
      <c r="B77" s="161"/>
      <c r="C77" s="164"/>
      <c r="D77" s="165"/>
      <c r="E77" s="47">
        <v>389797</v>
      </c>
      <c r="F77" s="47">
        <v>189664.42</v>
      </c>
    </row>
    <row r="78" spans="2:6" ht="45">
      <c r="B78" s="89" t="s">
        <v>305</v>
      </c>
      <c r="C78" s="166" t="s">
        <v>331</v>
      </c>
      <c r="D78" s="167"/>
      <c r="E78" s="166"/>
      <c r="F78" s="166"/>
    </row>
    <row r="79" spans="2:6" s="12" customFormat="1" ht="30">
      <c r="B79" s="33" t="s">
        <v>28</v>
      </c>
      <c r="C79" s="33" t="s">
        <v>29</v>
      </c>
      <c r="D79" s="33" t="s">
        <v>30</v>
      </c>
      <c r="E79" s="33" t="s">
        <v>32</v>
      </c>
      <c r="F79" s="33" t="s">
        <v>33</v>
      </c>
    </row>
    <row r="80" spans="2:6" s="12" customFormat="1" ht="30.75" customHeight="1">
      <c r="B80" s="38"/>
      <c r="C80" s="55" t="s">
        <v>69</v>
      </c>
      <c r="D80" s="56" t="s">
        <v>31</v>
      </c>
      <c r="E80" s="85">
        <v>1</v>
      </c>
      <c r="F80" s="85">
        <v>0.49</v>
      </c>
    </row>
    <row r="82" spans="2:7">
      <c r="B82" s="161" t="s">
        <v>26</v>
      </c>
      <c r="C82" s="162" t="s">
        <v>62</v>
      </c>
      <c r="D82" s="163"/>
      <c r="E82" s="37" t="s">
        <v>24</v>
      </c>
      <c r="F82" s="37" t="s">
        <v>25</v>
      </c>
    </row>
    <row r="83" spans="2:7">
      <c r="B83" s="161"/>
      <c r="C83" s="164"/>
      <c r="D83" s="165"/>
      <c r="E83" s="47">
        <v>172000</v>
      </c>
      <c r="F83" s="47">
        <v>25542.55</v>
      </c>
    </row>
    <row r="84" spans="2:7" ht="45">
      <c r="B84" s="89" t="s">
        <v>305</v>
      </c>
      <c r="C84" s="166" t="s">
        <v>332</v>
      </c>
      <c r="D84" s="167"/>
      <c r="E84" s="166"/>
      <c r="F84" s="166"/>
    </row>
    <row r="85" spans="2:7" ht="30">
      <c r="B85" s="33" t="s">
        <v>28</v>
      </c>
      <c r="C85" s="33" t="s">
        <v>29</v>
      </c>
      <c r="D85" s="33" t="s">
        <v>30</v>
      </c>
      <c r="E85" s="33" t="s">
        <v>32</v>
      </c>
      <c r="F85" s="33" t="s">
        <v>33</v>
      </c>
    </row>
    <row r="86" spans="2:7">
      <c r="B86" s="90"/>
      <c r="C86" s="55" t="s">
        <v>69</v>
      </c>
      <c r="D86" s="56" t="s">
        <v>31</v>
      </c>
      <c r="E86" s="85">
        <v>1</v>
      </c>
      <c r="F86" s="85">
        <v>0.15</v>
      </c>
    </row>
    <row r="89" spans="2:7">
      <c r="E89" s="83"/>
      <c r="F89" s="83"/>
      <c r="G89" s="83"/>
    </row>
  </sheetData>
  <mergeCells count="46">
    <mergeCell ref="B82:B83"/>
    <mergeCell ref="C82:D83"/>
    <mergeCell ref="C84:F84"/>
    <mergeCell ref="C78:F78"/>
    <mergeCell ref="B70:B71"/>
    <mergeCell ref="C70:D71"/>
    <mergeCell ref="C72:F72"/>
    <mergeCell ref="B76:B77"/>
    <mergeCell ref="C76:D77"/>
    <mergeCell ref="B40:B41"/>
    <mergeCell ref="C40:D41"/>
    <mergeCell ref="C42:F42"/>
    <mergeCell ref="B33:B34"/>
    <mergeCell ref="C33:D34"/>
    <mergeCell ref="B35:B36"/>
    <mergeCell ref="C35:F36"/>
    <mergeCell ref="M58:M60"/>
    <mergeCell ref="N58:N60"/>
    <mergeCell ref="C46:D47"/>
    <mergeCell ref="B52:B53"/>
    <mergeCell ref="C52:D53"/>
    <mergeCell ref="C54:F54"/>
    <mergeCell ref="B58:B59"/>
    <mergeCell ref="C58:D59"/>
    <mergeCell ref="C60:F60"/>
    <mergeCell ref="B1:F1"/>
    <mergeCell ref="C5:F5"/>
    <mergeCell ref="C3:D4"/>
    <mergeCell ref="C9:D10"/>
    <mergeCell ref="C11:F15"/>
    <mergeCell ref="B64:B65"/>
    <mergeCell ref="C64:D65"/>
    <mergeCell ref="C66:F66"/>
    <mergeCell ref="B11:B15"/>
    <mergeCell ref="B3:B4"/>
    <mergeCell ref="B9:B10"/>
    <mergeCell ref="B28:B29"/>
    <mergeCell ref="C28:F29"/>
    <mergeCell ref="B19:B20"/>
    <mergeCell ref="B21:B22"/>
    <mergeCell ref="B26:B27"/>
    <mergeCell ref="C19:D20"/>
    <mergeCell ref="C26:D27"/>
    <mergeCell ref="C21:F22"/>
    <mergeCell ref="B46:B47"/>
    <mergeCell ref="C48:F48"/>
  </mergeCells>
  <pageMargins left="0.7" right="0.7" top="0.75" bottom="0.75" header="0.3" footer="0.3"/>
  <pageSetup paperSize="9" scale="72" orientation="portrait" r:id="rId1"/>
  <colBreaks count="1" manualBreakCount="1">
    <brk id="6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C2:N29"/>
  <sheetViews>
    <sheetView topLeftCell="A22" zoomScale="115" zoomScaleNormal="115" workbookViewId="0">
      <selection activeCell="C5" sqref="C5"/>
    </sheetView>
  </sheetViews>
  <sheetFormatPr defaultRowHeight="15"/>
  <cols>
    <col min="3" max="3" width="91.5703125" customWidth="1"/>
    <col min="5" max="5" width="14.28515625" bestFit="1" customWidth="1"/>
  </cols>
  <sheetData>
    <row r="2" spans="3:14" ht="18.75">
      <c r="C2" s="151"/>
    </row>
    <row r="5" spans="3:14">
      <c r="C5" t="s">
        <v>333</v>
      </c>
      <c r="E5" s="74"/>
      <c r="F5" s="74"/>
      <c r="G5" s="74"/>
      <c r="H5" s="74"/>
      <c r="I5" s="74"/>
      <c r="J5" s="74"/>
      <c r="K5" s="74"/>
      <c r="L5" s="74"/>
      <c r="M5" s="74"/>
      <c r="N5" s="49"/>
    </row>
    <row r="6" spans="3:14">
      <c r="C6" s="81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3:14"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3:14" ht="50.1" customHeight="1">
      <c r="C8" s="29" t="s">
        <v>315</v>
      </c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3:14" ht="50.1" customHeight="1">
      <c r="C9" s="1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3:14">
      <c r="C10" s="80" t="s">
        <v>52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3:14">
      <c r="C11" s="80" t="s">
        <v>51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3:14">
      <c r="C12" s="80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3:14" ht="50.1" customHeight="1">
      <c r="C13" s="29" t="s">
        <v>302</v>
      </c>
      <c r="E13" s="84"/>
      <c r="F13" s="49"/>
      <c r="G13" s="49"/>
      <c r="H13" s="49"/>
      <c r="I13" s="49"/>
      <c r="J13" s="49"/>
      <c r="K13" s="49"/>
      <c r="L13" s="49"/>
      <c r="M13" s="49"/>
      <c r="N13" s="49"/>
    </row>
    <row r="14" spans="3:14" ht="43.5" customHeight="1">
      <c r="C14" s="29" t="s">
        <v>316</v>
      </c>
      <c r="E14" s="84"/>
      <c r="F14" s="49"/>
      <c r="G14" s="49"/>
      <c r="H14" s="49"/>
      <c r="I14" s="49"/>
      <c r="J14" s="49"/>
      <c r="K14" s="49"/>
      <c r="L14" s="49"/>
      <c r="M14" s="49"/>
      <c r="N14" s="49"/>
    </row>
    <row r="15" spans="3:14" ht="57" customHeight="1">
      <c r="C15" s="29" t="s">
        <v>317</v>
      </c>
      <c r="E15" s="84"/>
      <c r="F15" s="49"/>
      <c r="G15" s="49"/>
      <c r="H15" s="49"/>
      <c r="I15" s="49"/>
      <c r="J15" s="49"/>
      <c r="K15" s="49"/>
      <c r="L15" s="49"/>
      <c r="M15" s="49"/>
      <c r="N15" s="49"/>
    </row>
    <row r="16" spans="3:14" ht="58.5" customHeight="1">
      <c r="C16" s="29" t="s">
        <v>303</v>
      </c>
      <c r="E16" s="84"/>
      <c r="F16" s="49"/>
      <c r="G16" s="49"/>
      <c r="H16" s="49"/>
      <c r="I16" s="49"/>
      <c r="J16" s="49"/>
      <c r="K16" s="49"/>
      <c r="L16" s="49"/>
      <c r="M16" s="49"/>
      <c r="N16" s="49"/>
    </row>
    <row r="17" spans="3:14" ht="53.25" customHeight="1">
      <c r="C17" s="29" t="s">
        <v>304</v>
      </c>
      <c r="E17" s="84"/>
      <c r="F17" s="49"/>
      <c r="G17" s="49"/>
      <c r="H17" s="49"/>
      <c r="I17" s="49"/>
      <c r="J17" s="49"/>
      <c r="K17" s="49"/>
      <c r="L17" s="49"/>
      <c r="M17" s="49"/>
      <c r="N17" s="49"/>
    </row>
    <row r="18" spans="3:14"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20" spans="3:14">
      <c r="C20" s="87" t="s">
        <v>70</v>
      </c>
    </row>
    <row r="21" spans="3:14">
      <c r="C21" s="87" t="s">
        <v>71</v>
      </c>
      <c r="D21" s="77"/>
    </row>
    <row r="22" spans="3:14">
      <c r="C22" s="88" t="s">
        <v>72</v>
      </c>
      <c r="D22" s="77"/>
    </row>
    <row r="23" spans="3:14">
      <c r="D23" s="77"/>
    </row>
    <row r="25" spans="3:14">
      <c r="D25" s="57"/>
    </row>
    <row r="29" spans="3:14">
      <c r="D29" s="78"/>
      <c r="E29" s="77"/>
      <c r="F29" s="77"/>
      <c r="G29" s="7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Prva strana </vt:lpstr>
      <vt:lpstr>Račun prihoda i rashoda</vt:lpstr>
      <vt:lpstr>Prihodi i rashodi po izvorima</vt:lpstr>
      <vt:lpstr>Plan i izvršenje</vt:lpstr>
      <vt:lpstr>Obrazloženje po programima</vt:lpstr>
      <vt:lpstr>Odluka o raspodjeli rezultata</vt:lpstr>
      <vt:lpstr>'Obrazloženje po programima'!Print_Area</vt:lpstr>
      <vt:lpstr>'Odluka o raspodjeli rezultata'!Print_Area</vt:lpstr>
      <vt:lpstr>'Prihodi i rashodi po izvorima'!Print_Area</vt:lpstr>
      <vt:lpstr>'Prva strana '!Print_Area</vt:lpstr>
      <vt:lpstr>'Račun prihoda i rashoda'!Print_Area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Sklemencic</dc:creator>
  <cp:lastModifiedBy>Korisnik</cp:lastModifiedBy>
  <cp:lastPrinted>2020-03-11T13:14:17Z</cp:lastPrinted>
  <dcterms:created xsi:type="dcterms:W3CDTF">2016-04-10T10:42:53Z</dcterms:created>
  <dcterms:modified xsi:type="dcterms:W3CDTF">2020-03-11T13:19:25Z</dcterms:modified>
</cp:coreProperties>
</file>