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Jasmina dokumenti\FINANCIJE-izvješća,planovi\2020\godišnje\"/>
    </mc:Choice>
  </mc:AlternateContent>
  <bookViews>
    <workbookView xWindow="0" yWindow="0" windowWidth="20496" windowHeight="9048" firstSheet="2" activeTab="5"/>
  </bookViews>
  <sheets>
    <sheet name="Prva strana " sheetId="6" r:id="rId1"/>
    <sheet name="Račun prihoda i rashoda" sheetId="7" r:id="rId2"/>
    <sheet name="Prihodi i rashodi po izvorima" sheetId="9" r:id="rId3"/>
    <sheet name="Plan i izvršenje" sheetId="11" r:id="rId4"/>
    <sheet name="Obrazloženje po programima" sheetId="4" r:id="rId5"/>
    <sheet name="Odluka o raspodjeli rezultata" sheetId="3" r:id="rId6"/>
  </sheets>
  <definedNames>
    <definedName name="_xlnm.Print_Area" localSheetId="4">'Obrazloženje po programima'!$B$1:$F$48</definedName>
    <definedName name="_xlnm.Print_Area" localSheetId="5">'Odluka o raspodjeli rezultata'!$C$1:$C$29</definedName>
    <definedName name="_xlnm.Print_Area" localSheetId="2">'Prihodi i rashodi po izvorima'!$B$1:$E$51</definedName>
    <definedName name="_xlnm.Print_Area" localSheetId="0">'Prva strana '!$B$1:$I$27</definedName>
    <definedName name="_xlnm.Print_Area" localSheetId="1">'Račun prihoda i rashoda'!$B$1:$F$30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57" i="11" l="1"/>
  <c r="G326" i="11"/>
  <c r="G327" i="11"/>
  <c r="G328" i="11"/>
  <c r="G329" i="11"/>
  <c r="G330" i="11"/>
  <c r="G331" i="11"/>
  <c r="G325" i="11"/>
  <c r="G282" i="11"/>
  <c r="F86" i="4"/>
  <c r="D11" i="9" l="1"/>
  <c r="D10" i="7" l="1"/>
  <c r="C14" i="9" l="1"/>
  <c r="G394" i="11"/>
  <c r="G395" i="11"/>
  <c r="G396" i="11"/>
  <c r="G397" i="11"/>
  <c r="G398" i="11"/>
  <c r="G375" i="11"/>
  <c r="G376" i="11"/>
  <c r="G377" i="11"/>
  <c r="G378" i="11"/>
  <c r="G379" i="11"/>
  <c r="G380" i="11"/>
  <c r="G381" i="11"/>
  <c r="G382" i="11"/>
  <c r="G383" i="11"/>
  <c r="G384" i="11"/>
  <c r="G385" i="11"/>
  <c r="G387" i="11"/>
  <c r="G388" i="11"/>
  <c r="G389" i="11"/>
  <c r="G392" i="11"/>
  <c r="G393" i="11"/>
  <c r="F374" i="11"/>
  <c r="E374" i="11"/>
  <c r="E373" i="11" s="1"/>
  <c r="G359" i="11"/>
  <c r="G360" i="11"/>
  <c r="G361" i="11"/>
  <c r="G362" i="11"/>
  <c r="G363" i="11"/>
  <c r="G364" i="11"/>
  <c r="G365" i="11"/>
  <c r="G366" i="11"/>
  <c r="G367" i="11"/>
  <c r="G368" i="11"/>
  <c r="G369" i="11"/>
  <c r="G370" i="11"/>
  <c r="G371" i="11"/>
  <c r="G372" i="11"/>
  <c r="F358" i="11"/>
  <c r="E358" i="11"/>
  <c r="E357" i="11" s="1"/>
  <c r="G340" i="11"/>
  <c r="G339" i="11"/>
  <c r="G338" i="11"/>
  <c r="F373" i="11"/>
  <c r="G373" i="11" s="1"/>
  <c r="G334" i="11"/>
  <c r="G335" i="11"/>
  <c r="G336" i="11"/>
  <c r="F337" i="11"/>
  <c r="E337" i="11"/>
  <c r="F316" i="11"/>
  <c r="E316" i="11"/>
  <c r="E321" i="11"/>
  <c r="F321" i="11"/>
  <c r="G302" i="11"/>
  <c r="G299" i="11"/>
  <c r="G301" i="11"/>
  <c r="G304" i="11"/>
  <c r="G307" i="11"/>
  <c r="G308" i="11"/>
  <c r="G309" i="11"/>
  <c r="G310" i="11"/>
  <c r="G311" i="11"/>
  <c r="G312" i="11"/>
  <c r="G313" i="11"/>
  <c r="G314" i="11"/>
  <c r="G315" i="11"/>
  <c r="G323" i="11"/>
  <c r="E186" i="11"/>
  <c r="E194" i="11"/>
  <c r="E203" i="11"/>
  <c r="E214" i="11"/>
  <c r="E217" i="11"/>
  <c r="E220" i="11"/>
  <c r="E224" i="11"/>
  <c r="E223" i="11" s="1"/>
  <c r="E230" i="11"/>
  <c r="E246" i="11"/>
  <c r="E255" i="11"/>
  <c r="E269" i="11"/>
  <c r="E276" i="11"/>
  <c r="E279" i="11"/>
  <c r="E291" i="11"/>
  <c r="E295" i="11"/>
  <c r="E306" i="11"/>
  <c r="E326" i="11"/>
  <c r="E330" i="11"/>
  <c r="E334" i="11"/>
  <c r="E341" i="11"/>
  <c r="E345" i="11"/>
  <c r="E355" i="11"/>
  <c r="E395" i="11"/>
  <c r="E394" i="11" s="1"/>
  <c r="F96" i="11"/>
  <c r="G123" i="11"/>
  <c r="G122" i="11"/>
  <c r="G119" i="11"/>
  <c r="E96" i="11"/>
  <c r="G97" i="11"/>
  <c r="G374" i="11" l="1"/>
  <c r="G358" i="11"/>
  <c r="G337" i="11"/>
  <c r="E216" i="11"/>
  <c r="E344" i="11"/>
  <c r="E325" i="11"/>
  <c r="E275" i="11"/>
  <c r="E185" i="11"/>
  <c r="E305" i="11"/>
  <c r="E229" i="11"/>
  <c r="G40" i="11" l="1"/>
  <c r="G50" i="11"/>
  <c r="G52" i="11"/>
  <c r="G55" i="11"/>
  <c r="G59" i="11"/>
  <c r="G60" i="11"/>
  <c r="G62" i="11"/>
  <c r="G64" i="11"/>
  <c r="G65" i="11"/>
  <c r="G69" i="11"/>
  <c r="G72" i="11"/>
  <c r="G73" i="11"/>
  <c r="G77" i="11"/>
  <c r="G78" i="11"/>
  <c r="G79" i="11"/>
  <c r="G80" i="11"/>
  <c r="G82" i="11"/>
  <c r="G83" i="11"/>
  <c r="G84" i="11"/>
  <c r="G85" i="11"/>
  <c r="G87" i="11"/>
  <c r="G88" i="11"/>
  <c r="G89" i="11"/>
  <c r="G91" i="11"/>
  <c r="G92" i="11"/>
  <c r="G93" i="11"/>
  <c r="G98" i="11"/>
  <c r="G99" i="11"/>
  <c r="G100" i="11"/>
  <c r="G102" i="11"/>
  <c r="G104" i="11"/>
  <c r="G106" i="11"/>
  <c r="G107" i="11"/>
  <c r="G108" i="11"/>
  <c r="G109" i="11"/>
  <c r="G110" i="11"/>
  <c r="G112" i="11"/>
  <c r="G113" i="11"/>
  <c r="G114" i="11"/>
  <c r="G115" i="11"/>
  <c r="G116" i="11"/>
  <c r="G117" i="11"/>
  <c r="G118" i="11"/>
  <c r="G120" i="11"/>
  <c r="G121" i="11"/>
  <c r="G124" i="11"/>
  <c r="G125" i="11"/>
  <c r="G129" i="11"/>
  <c r="G130" i="11"/>
  <c r="G131" i="11"/>
  <c r="G132" i="11"/>
  <c r="G134" i="11"/>
  <c r="G135" i="11"/>
  <c r="G137" i="11"/>
  <c r="G138" i="11"/>
  <c r="G139" i="11"/>
  <c r="G140" i="11"/>
  <c r="G142" i="11"/>
  <c r="G143" i="11"/>
  <c r="G144" i="11"/>
  <c r="G146" i="11"/>
  <c r="G147" i="11"/>
  <c r="G148" i="11"/>
  <c r="G149" i="11"/>
  <c r="G150" i="11"/>
  <c r="G151" i="11"/>
  <c r="G152" i="11"/>
  <c r="G156" i="11"/>
  <c r="G159" i="11"/>
  <c r="G160" i="11"/>
  <c r="G161" i="11"/>
  <c r="G162" i="11"/>
  <c r="G163" i="11"/>
  <c r="G165" i="11"/>
  <c r="G166" i="11"/>
  <c r="G168" i="11"/>
  <c r="G169" i="11"/>
  <c r="G170" i="11"/>
  <c r="G172" i="11"/>
  <c r="G173" i="11"/>
  <c r="G174" i="11"/>
  <c r="G175" i="11"/>
  <c r="G176" i="11"/>
  <c r="G177" i="11"/>
  <c r="G178" i="11"/>
  <c r="G184" i="11"/>
  <c r="G187" i="11"/>
  <c r="G188" i="11"/>
  <c r="G189" i="11"/>
  <c r="G190" i="11"/>
  <c r="G191" i="11"/>
  <c r="G192" i="11"/>
  <c r="G193" i="11"/>
  <c r="G195" i="11"/>
  <c r="G196" i="11"/>
  <c r="G197" i="11"/>
  <c r="G198" i="11"/>
  <c r="G199" i="11"/>
  <c r="G202" i="11"/>
  <c r="G204" i="11"/>
  <c r="G206" i="11"/>
  <c r="G208" i="11"/>
  <c r="G209" i="11"/>
  <c r="G211" i="11"/>
  <c r="G212" i="11"/>
  <c r="G213" i="11"/>
  <c r="G221" i="11"/>
  <c r="G231" i="11"/>
  <c r="G232" i="11"/>
  <c r="G233" i="11"/>
  <c r="G234" i="11"/>
  <c r="G235" i="11"/>
  <c r="G236" i="11"/>
  <c r="G237" i="11"/>
  <c r="G238" i="11"/>
  <c r="G239" i="11"/>
  <c r="G240" i="11"/>
  <c r="G241" i="11"/>
  <c r="G242" i="11"/>
  <c r="G243" i="11"/>
  <c r="G245" i="11"/>
  <c r="G250" i="11"/>
  <c r="G251" i="11"/>
  <c r="G252" i="11"/>
  <c r="G253" i="11"/>
  <c r="G254" i="11"/>
  <c r="G256" i="11"/>
  <c r="G264" i="11"/>
  <c r="G265" i="11"/>
  <c r="G266" i="11"/>
  <c r="G277" i="11"/>
  <c r="G278" i="11"/>
  <c r="G280" i="11"/>
  <c r="G283" i="11"/>
  <c r="G284" i="11"/>
  <c r="G286" i="11"/>
  <c r="G287" i="11"/>
  <c r="G288" i="11"/>
  <c r="G289" i="11"/>
  <c r="G290" i="11"/>
  <c r="G292" i="11"/>
  <c r="G293" i="11"/>
  <c r="G294" i="11"/>
  <c r="G298" i="11"/>
  <c r="F395" i="11" l="1"/>
  <c r="E46" i="11"/>
  <c r="E45" i="11" s="1"/>
  <c r="E10" i="11" s="1"/>
  <c r="G351" i="11"/>
  <c r="F355" i="11"/>
  <c r="D355" i="11"/>
  <c r="C355" i="11"/>
  <c r="F345" i="11"/>
  <c r="F341" i="11"/>
  <c r="F334" i="11"/>
  <c r="F330" i="11"/>
  <c r="F326" i="11"/>
  <c r="G322" i="11" s="1"/>
  <c r="G316" i="11"/>
  <c r="F306" i="11"/>
  <c r="G306" i="11" s="1"/>
  <c r="F295" i="11"/>
  <c r="F291" i="11"/>
  <c r="F279" i="11"/>
  <c r="F276" i="11"/>
  <c r="F269" i="11"/>
  <c r="F255" i="11"/>
  <c r="F246" i="11"/>
  <c r="F230" i="11"/>
  <c r="F224" i="11"/>
  <c r="F223" i="11" s="1"/>
  <c r="F220" i="11"/>
  <c r="F217" i="11"/>
  <c r="F214" i="11"/>
  <c r="F203" i="11"/>
  <c r="F194" i="11"/>
  <c r="F186" i="11"/>
  <c r="F179" i="11"/>
  <c r="E179" i="11"/>
  <c r="F171" i="11"/>
  <c r="E171" i="11"/>
  <c r="F164" i="11"/>
  <c r="E164" i="11"/>
  <c r="F158" i="11"/>
  <c r="E158" i="11"/>
  <c r="F153" i="11"/>
  <c r="E153" i="11"/>
  <c r="F145" i="11"/>
  <c r="E145" i="11"/>
  <c r="F136" i="11"/>
  <c r="E136" i="11"/>
  <c r="F128" i="11"/>
  <c r="E128" i="11"/>
  <c r="F125" i="11"/>
  <c r="E125" i="11"/>
  <c r="F76" i="11"/>
  <c r="E76" i="11"/>
  <c r="F71" i="11"/>
  <c r="E71" i="11"/>
  <c r="E13" i="11" s="1"/>
  <c r="F56" i="11"/>
  <c r="E56" i="11"/>
  <c r="E12" i="11" s="1"/>
  <c r="F49" i="11"/>
  <c r="E49" i="11"/>
  <c r="E11" i="11" s="1"/>
  <c r="F45" i="11"/>
  <c r="F42" i="11"/>
  <c r="F40" i="11"/>
  <c r="E40" i="11"/>
  <c r="F26" i="11"/>
  <c r="F357" i="11" l="1"/>
  <c r="G350" i="11" s="1"/>
  <c r="F394" i="11"/>
  <c r="G45" i="11"/>
  <c r="F336" i="11"/>
  <c r="G332" i="11" s="1"/>
  <c r="E17" i="11"/>
  <c r="E35" i="11" s="1"/>
  <c r="F325" i="11"/>
  <c r="G321" i="11" s="1"/>
  <c r="F185" i="11"/>
  <c r="F305" i="11"/>
  <c r="G305" i="11" s="1"/>
  <c r="E19" i="11"/>
  <c r="E25" i="11" s="1"/>
  <c r="E37" i="11" s="1"/>
  <c r="G76" i="11"/>
  <c r="E75" i="11"/>
  <c r="E157" i="11"/>
  <c r="E127" i="11"/>
  <c r="F275" i="11"/>
  <c r="F18" i="11"/>
  <c r="F216" i="11"/>
  <c r="G216" i="11" s="1"/>
  <c r="F48" i="11"/>
  <c r="F41" i="11" s="1"/>
  <c r="F229" i="11"/>
  <c r="G96" i="11"/>
  <c r="E18" i="11"/>
  <c r="E16" i="11"/>
  <c r="E22" i="11" s="1"/>
  <c r="E34" i="11" s="1"/>
  <c r="G128" i="11"/>
  <c r="G136" i="11"/>
  <c r="G145" i="11"/>
  <c r="G153" i="11"/>
  <c r="E48" i="11"/>
  <c r="G158" i="11"/>
  <c r="G164" i="11"/>
  <c r="G171" i="11"/>
  <c r="G179" i="11"/>
  <c r="G186" i="11"/>
  <c r="G194" i="11"/>
  <c r="G203" i="11"/>
  <c r="G217" i="11"/>
  <c r="G220" i="11"/>
  <c r="G230" i="11"/>
  <c r="G246" i="11"/>
  <c r="G255" i="11"/>
  <c r="G276" i="11"/>
  <c r="G279" i="11"/>
  <c r="G291" i="11"/>
  <c r="G295" i="11"/>
  <c r="F16" i="11"/>
  <c r="F127" i="11"/>
  <c r="G49" i="11"/>
  <c r="G56" i="11"/>
  <c r="G71" i="11"/>
  <c r="F344" i="11"/>
  <c r="F75" i="11"/>
  <c r="F157" i="11"/>
  <c r="F9" i="11"/>
  <c r="F10" i="11"/>
  <c r="G10" i="11" s="1"/>
  <c r="F11" i="11"/>
  <c r="G11" i="11" s="1"/>
  <c r="F12" i="11"/>
  <c r="G12" i="11" s="1"/>
  <c r="F13" i="11"/>
  <c r="G13" i="11" s="1"/>
  <c r="F15" i="11"/>
  <c r="F17" i="11"/>
  <c r="F19" i="11"/>
  <c r="G275" i="11" l="1"/>
  <c r="G185" i="11"/>
  <c r="G127" i="11"/>
  <c r="G17" i="11"/>
  <c r="G48" i="11"/>
  <c r="G229" i="11"/>
  <c r="G19" i="11"/>
  <c r="G157" i="11"/>
  <c r="G16" i="11"/>
  <c r="E74" i="11"/>
  <c r="G18" i="11"/>
  <c r="G75" i="11"/>
  <c r="F74" i="11"/>
  <c r="F14" i="11"/>
  <c r="F24" i="11"/>
  <c r="F36" i="11" s="1"/>
  <c r="F22" i="11"/>
  <c r="F34" i="11" s="1"/>
  <c r="F25" i="11"/>
  <c r="F37" i="11" s="1"/>
  <c r="F23" i="11"/>
  <c r="F35" i="11" s="1"/>
  <c r="F21" i="11"/>
  <c r="F8" i="11"/>
  <c r="G74" i="11" l="1"/>
  <c r="F20" i="11"/>
  <c r="F33" i="11"/>
  <c r="F32" i="11" s="1"/>
  <c r="D46" i="9"/>
  <c r="D38" i="9"/>
  <c r="D30" i="9"/>
  <c r="D22" i="9"/>
  <c r="D14" i="9"/>
  <c r="C46" i="9"/>
  <c r="C38" i="9"/>
  <c r="C30" i="9"/>
  <c r="C22" i="9"/>
  <c r="E13" i="7" l="1"/>
  <c r="E19" i="7" s="1"/>
  <c r="E25" i="7" s="1"/>
  <c r="D13" i="7"/>
  <c r="D19" i="7"/>
  <c r="D25" i="7" s="1"/>
  <c r="E21" i="7" l="1"/>
  <c r="E39" i="9" l="1"/>
  <c r="C41" i="9"/>
  <c r="C43" i="9" s="1"/>
  <c r="B2" i="7"/>
  <c r="F16" i="7"/>
  <c r="F15" i="7"/>
  <c r="F14" i="7"/>
  <c r="F7" i="7"/>
  <c r="F21" i="7"/>
  <c r="D41" i="9" l="1"/>
  <c r="D43" i="9" s="1"/>
  <c r="E40" i="9"/>
  <c r="F9" i="7"/>
  <c r="E27" i="7" l="1"/>
  <c r="D27" i="7" l="1"/>
  <c r="F22" i="7"/>
  <c r="F29" i="7"/>
  <c r="D48" i="9"/>
  <c r="C48" i="9" l="1"/>
  <c r="F8" i="7"/>
  <c r="C47" i="9" l="1"/>
  <c r="C49" i="9" s="1"/>
  <c r="C51" i="9" s="1"/>
  <c r="D47" i="9"/>
  <c r="D49" i="9" s="1"/>
  <c r="D26" i="7" l="1"/>
  <c r="E20" i="7"/>
  <c r="E26" i="7"/>
  <c r="F6" i="7"/>
  <c r="B20" i="7" l="1"/>
  <c r="E22" i="7"/>
  <c r="F20" i="7"/>
  <c r="B1" i="4" l="1"/>
  <c r="E31" i="9" l="1"/>
  <c r="E8" i="9"/>
  <c r="E15" i="9"/>
  <c r="C9" i="9"/>
  <c r="D17" i="9"/>
  <c r="D19" i="9" s="1"/>
  <c r="C17" i="9"/>
  <c r="C19" i="9" s="1"/>
  <c r="D25" i="9"/>
  <c r="D27" i="9" s="1"/>
  <c r="E24" i="9"/>
  <c r="E23" i="9"/>
  <c r="E16" i="9"/>
  <c r="D33" i="9"/>
  <c r="D35" i="9" s="1"/>
  <c r="E32" i="9"/>
  <c r="C25" i="9"/>
  <c r="E7" i="9"/>
  <c r="D9" i="9"/>
  <c r="D51" i="9" l="1"/>
  <c r="E47" i="9"/>
  <c r="E48" i="9"/>
  <c r="B21" i="7" l="1"/>
  <c r="F27" i="7"/>
  <c r="D28" i="7" l="1"/>
  <c r="F26" i="7"/>
  <c r="E10" i="7"/>
  <c r="E28" i="7" s="1"/>
  <c r="E30" i="7" s="1"/>
  <c r="F10" i="7" l="1"/>
  <c r="E15" i="11"/>
  <c r="E14" i="11" s="1"/>
  <c r="G14" i="11" s="1"/>
  <c r="E44" i="11"/>
  <c r="G44" i="11" s="1"/>
  <c r="G333" i="11"/>
  <c r="E43" i="11" l="1"/>
  <c r="G43" i="11" s="1"/>
  <c r="G15" i="11"/>
  <c r="E42" i="11" l="1"/>
  <c r="E41" i="11" s="1"/>
  <c r="G41" i="11" s="1"/>
  <c r="E9" i="11" l="1"/>
  <c r="G9" i="11" s="1"/>
  <c r="G8" i="11" s="1"/>
  <c r="G42" i="11"/>
  <c r="E8" i="11" l="1"/>
  <c r="E21" i="11"/>
  <c r="E20" i="11" s="1"/>
  <c r="E33" i="11" l="1"/>
  <c r="E32" i="11" s="1"/>
</calcChain>
</file>

<file path=xl/sharedStrings.xml><?xml version="1.0" encoding="utf-8"?>
<sst xmlns="http://schemas.openxmlformats.org/spreadsheetml/2006/main" count="1124" uniqueCount="363">
  <si>
    <t>Brojčana oznaka i naziv</t>
  </si>
  <si>
    <t>Indeks
izvrš./tek. plan</t>
  </si>
  <si>
    <t>6 Prihodi poslovanja</t>
  </si>
  <si>
    <t>7 Prihodi od prodaje nefinancijske imovine</t>
  </si>
  <si>
    <t>3 Rashodi poslovanja</t>
  </si>
  <si>
    <t>4 Rashodi za nabavu nefinancijske imovine</t>
  </si>
  <si>
    <t>Razlika</t>
  </si>
  <si>
    <t>Naziv</t>
  </si>
  <si>
    <t>Prihodi i primici</t>
  </si>
  <si>
    <t>Rashodi i izdaci</t>
  </si>
  <si>
    <t xml:space="preserve">Razlika </t>
  </si>
  <si>
    <t xml:space="preserve">Ukupno višak/manjak </t>
  </si>
  <si>
    <t>Samobor</t>
  </si>
  <si>
    <t>A. Račun prihoda i rashoda</t>
  </si>
  <si>
    <t>Raspoloživa sredstva iz prethodne godine</t>
  </si>
  <si>
    <t>PRIHODI / PRIMICI</t>
  </si>
  <si>
    <t>KONTO</t>
  </si>
  <si>
    <t>Indeks</t>
  </si>
  <si>
    <t>2. RAČUN PRIHODA I PRIMITAKA, RASHODA I IZDATAKA PO IZVORIMA FINANCIRANJA</t>
  </si>
  <si>
    <t>3. Plan i izvršenje financijskog plana</t>
  </si>
  <si>
    <t>2. Račun prihoda i primitaka, rashoda i izdataka po izvorima financiranja</t>
  </si>
  <si>
    <t>5. Odluka o raspodjeli rezultata</t>
  </si>
  <si>
    <t xml:space="preserve">Aktivnost  </t>
  </si>
  <si>
    <t xml:space="preserve">Redovna djelatnost </t>
  </si>
  <si>
    <t xml:space="preserve">Tekući plan </t>
  </si>
  <si>
    <t>Izvršenje</t>
  </si>
  <si>
    <t xml:space="preserve">Kapitalni projekt </t>
  </si>
  <si>
    <t>Oprema</t>
  </si>
  <si>
    <t>Pokazatelj uspješnosti</t>
  </si>
  <si>
    <t>Definicija</t>
  </si>
  <si>
    <t>Jedinica</t>
  </si>
  <si>
    <t>Broj</t>
  </si>
  <si>
    <t>Ciljana vrijednost</t>
  </si>
  <si>
    <t>Ostvarena vrijednost</t>
  </si>
  <si>
    <t>Galerija Prica</t>
  </si>
  <si>
    <t>Posebni programi</t>
  </si>
  <si>
    <t>broj</t>
  </si>
  <si>
    <t>Povećati broj posjetitelja koncerata te sudionika na radionicama u sklopu Samoborske glazbene jeseni</t>
  </si>
  <si>
    <t>Povećati broj posjetitelja Galerije Prica, posebno organiziranih skupina te sudionika radionica za djecu i odrasle</t>
  </si>
  <si>
    <t>PUČKO OTVORENO UČILIŠTE SAMOBOR</t>
  </si>
  <si>
    <t>Trg Matice hrvatske 3</t>
  </si>
  <si>
    <t>OIB: 37111215032</t>
  </si>
  <si>
    <t>PLAN</t>
  </si>
  <si>
    <t>IZVRŠENJE</t>
  </si>
  <si>
    <t>8 Primici financiranja</t>
  </si>
  <si>
    <t>5 Izdaci financiranja</t>
  </si>
  <si>
    <t>Neto zaduživanje</t>
  </si>
  <si>
    <t>C. Raspoloživa sredstva iz prethodnih godina</t>
  </si>
  <si>
    <t>D. UKUPNO PRORAČUN (A+B+C)</t>
  </si>
  <si>
    <t>B. Račun financiranja</t>
  </si>
  <si>
    <t>F. UKUPNO PRORAČUN (A+B+C+D+E)</t>
  </si>
  <si>
    <t>o raspodjeli rezultata</t>
  </si>
  <si>
    <t>ODLUKU</t>
  </si>
  <si>
    <t>Stručno osposobljavanje za rad bez zasnivanja radnog odnosa</t>
  </si>
  <si>
    <t>Oprema za Centar za mlade</t>
  </si>
  <si>
    <t>1. Račun prihoda i rashoda, račun financiranja, raspoloživih sredstva iz prethodnih
    godina, te  rezultat poslovanja</t>
  </si>
  <si>
    <t>4. Obrazloženje po programima odnosno aktivnostima/projektima uz naznaku
     izvršenja pokazatelja rezultata</t>
  </si>
  <si>
    <t>Centar za mlade</t>
  </si>
  <si>
    <t>Kinoprikazivačka djelatnost</t>
  </si>
  <si>
    <t>Obrazovanje</t>
  </si>
  <si>
    <t>Tekući projekt T404001 Gastro klub za pametno zapošljavanje</t>
  </si>
  <si>
    <t>Tekući projekt T409501 "Zajedno možemo naprijed!"</t>
  </si>
  <si>
    <t>Povećati ukupan broj održanih događanja</t>
  </si>
  <si>
    <t>Postotak ostvarenja Programa javnih potreba u kulturi Grada Samobora - realizacija planiranih programa</t>
  </si>
  <si>
    <t>Postotak ostvarenja programa stručnog osposobljavanja</t>
  </si>
  <si>
    <t>Povećati broj posjetitelja Centra za mlade Bunker</t>
  </si>
  <si>
    <t>Povećati broj posjetitelja filmskih projekcija</t>
  </si>
  <si>
    <t>Postotak stavljanja kupljene opreme u funkciju</t>
  </si>
  <si>
    <t>Postotak realizacije troškova projekta</t>
  </si>
  <si>
    <t>Upravno vijeće</t>
  </si>
  <si>
    <t>Predsjednik</t>
  </si>
  <si>
    <t>Grad Samobor</t>
  </si>
  <si>
    <t>Upravni odjel za društvene djelatnosti</t>
  </si>
  <si>
    <t xml:space="preserve">Samobor, </t>
  </si>
  <si>
    <t>Izvršenje 
2019.</t>
  </si>
  <si>
    <t>OPIS POZICIJE</t>
  </si>
  <si>
    <t>% OSTV.</t>
  </si>
  <si>
    <t xml:space="preserve">Izvor </t>
  </si>
  <si>
    <t>1.1.</t>
  </si>
  <si>
    <t>GRAD SAMOBOR-  Opći prihodi i  primici</t>
  </si>
  <si>
    <t>4.1.</t>
  </si>
  <si>
    <t>GRAD SAMOBOR- POMOĆI</t>
  </si>
  <si>
    <t>2.4.</t>
  </si>
  <si>
    <t>PUČKO OTVORENO UČILIŠTE- VLASTITI PRIHODI</t>
  </si>
  <si>
    <t>4.3.</t>
  </si>
  <si>
    <t>PUČKO OTVORENO UČILIŠTE-PRIHODI OD POMOĆI</t>
  </si>
  <si>
    <t>5.4.</t>
  </si>
  <si>
    <t>PUČKO OTVORENO UČILIŠTE-PRIHODI OD DONACIJA</t>
  </si>
  <si>
    <t>RASHODI/IZDACI</t>
  </si>
  <si>
    <t>VIŠAK/MANJAK ZA TEKUĆU GODINU</t>
  </si>
  <si>
    <t>PRENESENI VIŠAK/MANJAK</t>
  </si>
  <si>
    <t>UKUPNO VIŠAK/MANJAK</t>
  </si>
  <si>
    <t>6711</t>
  </si>
  <si>
    <t>Prihodi iz nadležnog proračuna za financiranje rashoda poslovanja</t>
  </si>
  <si>
    <t>6712</t>
  </si>
  <si>
    <t>Prihodi iz nadležnog proračuna za financiranje rashoda za nabavu nefinancijske imovine</t>
  </si>
  <si>
    <t>PRIHODI / PRIMICI VLASTITI IZVORI</t>
  </si>
  <si>
    <t>6413</t>
  </si>
  <si>
    <t>POU - prihodi od kamata</t>
  </si>
  <si>
    <t>6615</t>
  </si>
  <si>
    <t>POU - prihodi od pruženih usluga</t>
  </si>
  <si>
    <t>6631</t>
  </si>
  <si>
    <t>POU - tekuće donacije</t>
  </si>
  <si>
    <t>6831</t>
  </si>
  <si>
    <t>POU - ostali prihodi - usklađenje priznatog predporeza</t>
  </si>
  <si>
    <t>9221</t>
  </si>
  <si>
    <t>POU - višak prihoda</t>
  </si>
  <si>
    <t>6341</t>
  </si>
  <si>
    <t>POU - refundacija za stručno osposobljavanje</t>
  </si>
  <si>
    <t>POU - refundacija za javne radove</t>
  </si>
  <si>
    <t>6361</t>
  </si>
  <si>
    <t>POU - tekuće pomoći</t>
  </si>
  <si>
    <t>POU - tekuće pomoći - "Gastro klub za pametno zapošljavanje"</t>
  </si>
  <si>
    <t>POU - kapitalne pomoći - "Gastro klub za pametno zapošljavanje"</t>
  </si>
  <si>
    <t>POU - tekuće pomoći - "Gastro klub za pametno zapošljavanje" EU sredstva</t>
  </si>
  <si>
    <t>POU - kapitalne pomoći - "Gastro klub za pametno zapošljavanje" EU sredstva</t>
  </si>
  <si>
    <t>POU - tekuće pomoći - "Mjesto za nas"</t>
  </si>
  <si>
    <t>POU - tekuće pomoći - "Mjesto za nas" EU sredstva</t>
  </si>
  <si>
    <t>6362</t>
  </si>
  <si>
    <t>POU - kapitalne pomoći</t>
  </si>
  <si>
    <t>POU - tekuće pomoći Bunkreiranje</t>
  </si>
  <si>
    <t>POU - refundacija za stručno osposobljavanje - višak</t>
  </si>
  <si>
    <t>POU - tekuće donacije - višak</t>
  </si>
  <si>
    <t>Aktivnost</t>
  </si>
  <si>
    <t>A404001</t>
  </si>
  <si>
    <t>Redovna djelatnost</t>
  </si>
  <si>
    <t>3111</t>
  </si>
  <si>
    <t>POU - plaće za redovan rad</t>
  </si>
  <si>
    <t>3113</t>
  </si>
  <si>
    <t>POU - plaće za prekovremeni rad</t>
  </si>
  <si>
    <t>3121</t>
  </si>
  <si>
    <t>POU - ostali rashodi za zaposlene</t>
  </si>
  <si>
    <t>3132</t>
  </si>
  <si>
    <t>POU - doprinosi za zdravstveno osiguranje</t>
  </si>
  <si>
    <t>3133</t>
  </si>
  <si>
    <t>POU - doprinosi za zapošljavanje</t>
  </si>
  <si>
    <t>3212</t>
  </si>
  <si>
    <t>POU - naknade za prijevoz na posao i s posla</t>
  </si>
  <si>
    <t>3221</t>
  </si>
  <si>
    <t>POU - uredski materijal i ostali materijalni rashodi</t>
  </si>
  <si>
    <t>3223</t>
  </si>
  <si>
    <t>POU - energija</t>
  </si>
  <si>
    <t>3224</t>
  </si>
  <si>
    <t>POU - materijal i dijelovi za tek. i invest. održavanje</t>
  </si>
  <si>
    <t>3227</t>
  </si>
  <si>
    <t>POU - zaštitna odjeća i obuća</t>
  </si>
  <si>
    <t>3232</t>
  </si>
  <si>
    <t>POU - usluge tekućeg i investicijskog održavanja</t>
  </si>
  <si>
    <t>3233</t>
  </si>
  <si>
    <t>POU - usluge promidžbe i informiranja</t>
  </si>
  <si>
    <t>3235</t>
  </si>
  <si>
    <t>POU - zakupnine i najamnine</t>
  </si>
  <si>
    <t>3236</t>
  </si>
  <si>
    <t>POU - obvezni i preventivni zdravstveni pregledi zaposlenika</t>
  </si>
  <si>
    <t>3237</t>
  </si>
  <si>
    <t>POU - intelektualne i osobne usluge</t>
  </si>
  <si>
    <t>3239</t>
  </si>
  <si>
    <t>POU - ostale usluge (čuvanje imovine)</t>
  </si>
  <si>
    <t>3293</t>
  </si>
  <si>
    <t>POU - reprezentacija</t>
  </si>
  <si>
    <t>3295</t>
  </si>
  <si>
    <t>POU - naknada zbog nezapošljavanja osoba s invaliditetom</t>
  </si>
  <si>
    <t>3299</t>
  </si>
  <si>
    <t>POU - ostali nespomenuti rashodi posl. - PU - obračun PDV-a</t>
  </si>
  <si>
    <t>3211</t>
  </si>
  <si>
    <t>POU - službena putovanja</t>
  </si>
  <si>
    <t>3213</t>
  </si>
  <si>
    <t>POU - stručno usavršavanje zaposlenika</t>
  </si>
  <si>
    <t>POU - uredski materijal i ostali materijalni rashodi - višak</t>
  </si>
  <si>
    <t>3231</t>
  </si>
  <si>
    <t>POU - usluge telefona, pošte i prijevoza</t>
  </si>
  <si>
    <t>POU - usluge tekućeg i investicijskog održavanja - višak</t>
  </si>
  <si>
    <t>POU - usluge promidžbe i informiranja - višak</t>
  </si>
  <si>
    <t>3234</t>
  </si>
  <si>
    <t>POU - komunalne usluge</t>
  </si>
  <si>
    <t>POU - licence za software</t>
  </si>
  <si>
    <t>3238</t>
  </si>
  <si>
    <t>POU - računalne usluge</t>
  </si>
  <si>
    <t>POU - ostale usluge</t>
  </si>
  <si>
    <t>3291</t>
  </si>
  <si>
    <t>POU - naknade za rad upravnog vijeća</t>
  </si>
  <si>
    <t>3292</t>
  </si>
  <si>
    <t>POU - premije osiguranja</t>
  </si>
  <si>
    <t>3294</t>
  </si>
  <si>
    <t>POU - članarine</t>
  </si>
  <si>
    <t>POU - ostali nespomenuti rashodi poslovanja</t>
  </si>
  <si>
    <t>3431</t>
  </si>
  <si>
    <t>POU - bankarske usluge i usluge platnog prometa</t>
  </si>
  <si>
    <t>POU - zatezne kamate</t>
  </si>
  <si>
    <t>A404007</t>
  </si>
  <si>
    <t>Samoborska glazbena jesen</t>
  </si>
  <si>
    <t>Glazbena jesen - usluge promidžbe i informiranja</t>
  </si>
  <si>
    <t>Glazbena jesen - zakupnine i najamnine</t>
  </si>
  <si>
    <t>Glazbena jesen - intelektualne i osobne usluge</t>
  </si>
  <si>
    <t>Glazbena jesen - ostale usluge</t>
  </si>
  <si>
    <t>Glazbena jesen - reprezentacija</t>
  </si>
  <si>
    <t>Glazbena jesen - ostali nesp. rashodi poslovanja</t>
  </si>
  <si>
    <t>Glazbena jesen - nagrade natjecateljima</t>
  </si>
  <si>
    <t>Glazbena jesen - službena putovanja</t>
  </si>
  <si>
    <t>Glazbena jesen - uredski materijal</t>
  </si>
  <si>
    <t>Glazbena jesen - usl. telefona, pošte i prijevoza</t>
  </si>
  <si>
    <t>Glazbena jesen - ostali nespomenuti rashodi poslovanja</t>
  </si>
  <si>
    <t>A404009</t>
  </si>
  <si>
    <t>Galerija - uredski materijal i ostali mat. rash.</t>
  </si>
  <si>
    <t>Galerija - usluge telefona, pošte i prijevoza</t>
  </si>
  <si>
    <t>Galerija - usluge promidžbe i informiranja</t>
  </si>
  <si>
    <t>Galerija - intelektualne i osobne usluge</t>
  </si>
  <si>
    <t>Galerija - ostale usluge</t>
  </si>
  <si>
    <t>Galerija - službena putovanja</t>
  </si>
  <si>
    <t>Galerija - stručno usavršavanje zaposlenika</t>
  </si>
  <si>
    <t>Galerija - Usluge promidžbe i informiranja</t>
  </si>
  <si>
    <t>Galerija - intelektualne i osobne usluge - višak</t>
  </si>
  <si>
    <t>Galerija - reprezentacija</t>
  </si>
  <si>
    <t>4242</t>
  </si>
  <si>
    <t>Galerija - umjetnička djela</t>
  </si>
  <si>
    <t xml:space="preserve">Galerija - premija osiguranja </t>
  </si>
  <si>
    <t>Galerija - Uredski materijal i ostali materijalni rashodi</t>
  </si>
  <si>
    <t>Galerija - Ostale usluge</t>
  </si>
  <si>
    <t>Galerija - premije osiguranja - višak</t>
  </si>
  <si>
    <t>A404010</t>
  </si>
  <si>
    <t>POU - reprezentacija - Dan plesa</t>
  </si>
  <si>
    <t>POU - zakupnine i najamnine - višak</t>
  </si>
  <si>
    <t>POU - uredski materijal i ostali mat. rashodi</t>
  </si>
  <si>
    <t>POU - uredski materijal i ostali materijalni rashodi - Dan Europe</t>
  </si>
  <si>
    <t>A404017</t>
  </si>
  <si>
    <t>3241</t>
  </si>
  <si>
    <t>POU - naknade troškova za stručno osposobljavanje - prijevoz</t>
  </si>
  <si>
    <t>POU - naknade troškova osobama izvan radnog odnosa- razlika</t>
  </si>
  <si>
    <t>POU - naknade troškova za stručno osposobljavanje</t>
  </si>
  <si>
    <t>POU - naknade troškova za stručno osposobljavanje - višak</t>
  </si>
  <si>
    <t>A404018</t>
  </si>
  <si>
    <t>Program javnih radova</t>
  </si>
  <si>
    <t>POU - plaće za javne radove</t>
  </si>
  <si>
    <t>POU - doprinosi za zdravstveno osiguranje - javni radovi</t>
  </si>
  <si>
    <t>POU - doprinos za zapošljavanje - javni radovi</t>
  </si>
  <si>
    <t>POU - naknada za prijevoz na posao i s posla - javni radovi</t>
  </si>
  <si>
    <t>A404019</t>
  </si>
  <si>
    <t>CEMA - uredski materijal i ostali materijalni rashodi</t>
  </si>
  <si>
    <t>CEMA - energija</t>
  </si>
  <si>
    <t>CEMA - materijal i dijelovi za tekuće i investicijsko održavanje</t>
  </si>
  <si>
    <t>CEMA - usluge telefona, pošte i prijevoza</t>
  </si>
  <si>
    <t>CEMA - usluge tekućeg i investicijskog održavanja</t>
  </si>
  <si>
    <t>CEMA - usluge promidžbe i informiranja</t>
  </si>
  <si>
    <t>CEMA - komunalne usluge</t>
  </si>
  <si>
    <t>CEMA - zakupnine i najamnine</t>
  </si>
  <si>
    <t>CEMA - licence za software</t>
  </si>
  <si>
    <t>CEMA - intelektualne i osobne usluge</t>
  </si>
  <si>
    <t>CEMA - ostale usluge</t>
  </si>
  <si>
    <t>CEMA - premije osiguranja</t>
  </si>
  <si>
    <t>CEMA - reprezentacija</t>
  </si>
  <si>
    <t>CEMA - ostali nespomenuti rashodi poslovanja</t>
  </si>
  <si>
    <t>CEMA - stručno usavršavanje zaposlenika</t>
  </si>
  <si>
    <t>CEMA - službena putovanja</t>
  </si>
  <si>
    <t>CEMA - plaće za javne radove</t>
  </si>
  <si>
    <t>CEMA - doprinosi za zdravstveno osiguranje - javni radovi</t>
  </si>
  <si>
    <t>CEMA - doprinosi za zapošljavanje - javni radovi</t>
  </si>
  <si>
    <t>CEMA - naknada za prijevoz na posao i s posla - javni radovi</t>
  </si>
  <si>
    <t>CEMA - naknade troškova za stručno osposobljavanje</t>
  </si>
  <si>
    <t>A404020</t>
  </si>
  <si>
    <t>POU - uredski materijal i ostali materijalni rashodi- višak</t>
  </si>
  <si>
    <t>A404021</t>
  </si>
  <si>
    <t>Kapitalni projekt</t>
  </si>
  <si>
    <t>K404002</t>
  </si>
  <si>
    <t>4221</t>
  </si>
  <si>
    <t>POU - oprema</t>
  </si>
  <si>
    <t>4223</t>
  </si>
  <si>
    <t>POU - oprema za održavanje i zaštitu</t>
  </si>
  <si>
    <t>4227</t>
  </si>
  <si>
    <t>POU - oprema za ostale namjene</t>
  </si>
  <si>
    <t>POU - oprema - višak</t>
  </si>
  <si>
    <t>K404003</t>
  </si>
  <si>
    <t>CEMA - oprema</t>
  </si>
  <si>
    <t>CEMA - oprema - višak</t>
  </si>
  <si>
    <t>Tekući projekt</t>
  </si>
  <si>
    <t>T404001</t>
  </si>
  <si>
    <t>Gastro klub za pametno zapošljavanje</t>
  </si>
  <si>
    <t>POU - kapitalne pomoći temeljem prijenosa EU sredstava - ETUŠ</t>
  </si>
  <si>
    <t>POU - tekuće donacije - Pozitiva</t>
  </si>
  <si>
    <t>POU - tekuće donacije iz EU sredstava - Pozitiva</t>
  </si>
  <si>
    <t>"Mjesto za nas"</t>
  </si>
  <si>
    <t>POU - usluge prijevoza</t>
  </si>
  <si>
    <t>POU - naknada za prijevoz na posao i s posla</t>
  </si>
  <si>
    <t>POU - subvencije obrtnicima</t>
  </si>
  <si>
    <t>POU - subvencije obrtnicima iz EU sredstava</t>
  </si>
  <si>
    <t>POU - uredska oprema i namještaj</t>
  </si>
  <si>
    <t>T409501</t>
  </si>
  <si>
    <t>"Zajedno možemo naprijed!"</t>
  </si>
  <si>
    <t>Višak</t>
  </si>
  <si>
    <t>Manjak</t>
  </si>
  <si>
    <t>Trg Matice Hrvatske 3</t>
  </si>
  <si>
    <t xml:space="preserve"> </t>
  </si>
  <si>
    <t xml:space="preserve">                                                            3. PLAN I IZVRŠENJE FINANCIJSKOG PLANA</t>
  </si>
  <si>
    <t>Izvještaj o postignutim ciljevima u 2019.</t>
  </si>
  <si>
    <t>Tekući projekt T404002 "Mjesto za nas"</t>
  </si>
  <si>
    <t>A. IZVOR GRAD SAMOBOR - OPĆI PRIHODI I PRIMICI</t>
  </si>
  <si>
    <t>B. IZVOR PUČKO OTVORENO UČILIŠTE SAMOBOR - VLASTITI PRIHODI</t>
  </si>
  <si>
    <t>C. IZVOR PUČKO OTVORENO UČILIŠTE SAMOBOR - PRIHODI OD POMOĆI</t>
  </si>
  <si>
    <t>D. IZVOR GRAD SAMOBOR - PRIHODI OD POMOĆI</t>
  </si>
  <si>
    <t>E. IZVOR PUČKO OTVORENO UČILIŠTE SAMOBOR - PRIHODI OD DONACIJA</t>
  </si>
  <si>
    <t xml:space="preserve">Temeljem članka 82. stavka 2. Pravilnika o proračunskom računovodstvu i računskom planu (Narodne novine br. 124/14, 115/15, 87/16, 3/18, 126/19)  i članka 25. Statuta Pučkog otvorenog učilišta, na sjednici održanoj 12.3.2020. godine Upravno vijeće, na  prijedlog ravnateljice Učilišta, donosi sljedeću  </t>
  </si>
  <si>
    <t>Broj obrazovnih programa - grupa</t>
  </si>
  <si>
    <t>EU projekt Gastro klub za pametno zapošljavanje se realizira u skladu s odobrenim promjenama u projektu uslijed administrativnih i drugih okolnosti projekta.</t>
  </si>
  <si>
    <t>EU projekt Mjesto za nas se realizira u skladu s odobrenim promjenama u projektu uslijed administrativnih i drugih okolnosti projekta.</t>
  </si>
  <si>
    <t>Projekt Zajedno možemo naprijed je EU projekt u kojem je POU Samobor partner te je ostvaren u skladu s planiranim izmjenama u planu izvođenja.</t>
  </si>
  <si>
    <t>Samobor, 12.03.2020.</t>
  </si>
  <si>
    <t>POU -prihod od pozitivnih tečajnih razliak</t>
  </si>
  <si>
    <t>POU - tekuće pomoći - "Agencija za mobilnost"</t>
  </si>
  <si>
    <t>POU - plaće po sudskim presudama</t>
  </si>
  <si>
    <t>POU -  pristojbe i naknade</t>
  </si>
  <si>
    <t>POU - troškovi sudskih postupaka</t>
  </si>
  <si>
    <t>POU - ostali rashodi poslovanja</t>
  </si>
  <si>
    <t>4123</t>
  </si>
  <si>
    <t>CEMA - licence</t>
  </si>
  <si>
    <t>POU - intelektualne i osobne usluge - višak</t>
  </si>
  <si>
    <t>POU - službena putovanja - mobilnost</t>
  </si>
  <si>
    <t>POU - stručno usavršavanje zaposlenika - mobilnost</t>
  </si>
  <si>
    <t>POU - usluge promidžbe i informiranja - mobilnost</t>
  </si>
  <si>
    <t>4222</t>
  </si>
  <si>
    <t>CEMA - komunikacijska oprema</t>
  </si>
  <si>
    <t>4226</t>
  </si>
  <si>
    <t>CEMA - sportska i glazbena oprema</t>
  </si>
  <si>
    <t>3222</t>
  </si>
  <si>
    <t>POU - materijal i sirovine</t>
  </si>
  <si>
    <t>POU - zdravstvene i veterinarske usluge</t>
  </si>
  <si>
    <t>3662</t>
  </si>
  <si>
    <t>POU - kapitalne pomoći pror. korisnicima drugih proračuna - ETUŠ</t>
  </si>
  <si>
    <t>3682</t>
  </si>
  <si>
    <t>3723</t>
  </si>
  <si>
    <t>POU - naknade građanima (prijevoz, službena odjeća)</t>
  </si>
  <si>
    <t>3811</t>
  </si>
  <si>
    <t>3813</t>
  </si>
  <si>
    <t>3523</t>
  </si>
  <si>
    <t>3531</t>
  </si>
  <si>
    <t>3721</t>
  </si>
  <si>
    <t>3722</t>
  </si>
  <si>
    <t>Plan 2020.</t>
  </si>
  <si>
    <t>Izvršenje 2020.</t>
  </si>
  <si>
    <t>Plan
 2020.</t>
  </si>
  <si>
    <t>Izvršenje 
2020.</t>
  </si>
  <si>
    <t>Manjak prihoda poslovanja</t>
  </si>
  <si>
    <t>Izvještaj o postignutim ciljevima u 2020.</t>
  </si>
  <si>
    <t>2. Ostvaren je metodološki manjak općih prihoda i primitaka za  redovno poslovanje (izvor Grad Samobor) u iznosu od 185.106,00 kn zbog računa pristiglih u siječnju za obveze stvorene u 2020.godini. Navedeni računi su plaćeni u 2021.g., no zbog metodologije knjigovodstva generiraju tzv. metodološki manjak.</t>
  </si>
  <si>
    <t>5.  Donacije su u 2020.godini završile s neutrošenim sredstvima u iznosu od 121.017,30 kn te se prenose u proračun za 2021. proračunsku godinu i koristit će se sukladno projektima za koje su sredstva odobrena.</t>
  </si>
  <si>
    <r>
      <t>1. Pučko otvoreno učilište Samobor ostvarilo je u 2020.godini ukupan manjak prihoda od nefinancijske imovine u iznosu 197.298,78 kn (iskazan u Bilanci na dan 31.12.2020</t>
    </r>
    <r>
      <rPr>
        <sz val="11"/>
        <color rgb="FFFF0000"/>
        <rFont val="Calibri"/>
        <family val="2"/>
        <charset val="238"/>
        <scheme val="minor"/>
      </rPr>
      <t xml:space="preserve">. </t>
    </r>
    <r>
      <rPr>
        <sz val="11"/>
        <color theme="1"/>
        <rFont val="Calibri"/>
        <family val="2"/>
        <charset val="238"/>
        <scheme val="minor"/>
      </rPr>
      <t>na računu 92222 Manjak prihoda od nefinancijske imovine), te višak prihoda od poslovanja u iznosu od 90.129,89 kn (iskazan u Bilanci na dan 31.12.2020. na računu 92211 - Višak prihoda poslovanja).</t>
    </r>
  </si>
  <si>
    <t>3. Radi epidemiološke situacije i nestabilnosti ostalih izvora financiranja, ostvaren je višak od vlastitih prihoda u iznosu od 291.523,39 kn. Navedeni višak će se utrošiti sukladno Odluci o mjerilima i načinu korištenja vlastitih prihoda POU Samobor.</t>
  </si>
  <si>
    <t>45. Samoborska glazbena jesen</t>
  </si>
  <si>
    <t>Kinoprikazivačka djelatnost obuhvaća sve aktivnosti vezane uz film tj. redovne filmske projekcije, projekcije hrvatskih i europskih filmova, samoborske premijere hrvatskih filmova, filmski program Dječjeg svijeta nedjeljom u 5, Filmko, Ljetno kino, Kino na putu, Pop up ART kino itd.  Tijekom 2020.godine zbog epidemiološke situacije koja je značajno ograničila održavanje filmskih projekcija te problema s nedostatkom novih filmskih naslova, došlo je do ogromnog pada posjećenosti kina u cijeloj Hrvatskoj, pa tako i u Samoboru.</t>
  </si>
  <si>
    <t>Zbog dugog perioda zatvorenosti Centra za mlade Bunker uslijed pandemije COVID-19 i vrlo ograničenog rada u preostalom dijelu godine, održan je značajno manji broj događanja nego prethodnih godina i to s vrlo ograničenim brojem posjetitelja zbog epidemioloških mjera. U velikoj dvorani Centra održavane su različite druge aktivnosti jer je dimenzijama navedena dvorana najveća u Samoboru pa je epidemiološki najpovoljnija. Valja napomenuti da je u rad Centra uključen značajan broj studenata koji sudjeluju u realizaciji pojedinih programa Bunkera.</t>
  </si>
  <si>
    <t>U 2020.godine, zbog nove regulative, mogli smo realizirati samo jedno osposobljavanje bez zasnivanja radnog odnosa.</t>
  </si>
  <si>
    <t>Djelovanje POU Samobor obuhvaća kulturne, obrazovne i informativne programe. U 2020.godini je planirano održavanje 650 različitih događanja, a ostvarena cifra ukupnog broja događanja se, usprkos izazovnoj godini, uspjela ostvariti. Valja napomenuti kako je zbog pandemije COVID-19 Učilište bilo dio godine u lockdown-u, a preostali dio godine pod vrlo ogranićavajućim epidemiološkim mjerama. Redovna djelatnost obuhvaća rashode za 18 zaposlenih radnika i 1 radnika na EU projektu te materijalne i finacijske rashode.</t>
  </si>
  <si>
    <t>Samoborska glazbena jesen jedna je od najznačajnijih kulturnih manifestacija u Gradu Samoboru, a svoje mjesto našla je i na kulturnom kalendaru Hrvatske. U sklopu festivala organizirano je natjecanje mladih glazbenih umjetnika Ferdo Livadić i međunarodno skladateljsko natjecanje New Note, čime se stavlja naglasak na mlade glazbenike. U 2020. godini je održan Ivana Summer Percussion Festival (ISPF) kao samostalni udarljkaški festival (koji je prije bio dio programa Samoborske glazbene jeseni) jer je prerastao format pratećeg programa i zahtjevao zaseban termin i resurse.
Usprkos vrlo strogim epidemiološkim mjerama, u 2020.godini ostvaren je iznimno posjećen i kvalitetan program Samoborske glazbene jesen i Ivana Summer Percussion Festivala. Svaki koncert je bio rasprodan, ali su epidemiološke mjere znatno smanjile maksimalan broj posjetitelja koncerata, a time i ukupnu posjećenost.</t>
  </si>
  <si>
    <r>
      <t>Galerija Prica pohranjuje, čuva i prezentira zbirku donacije Zlatko i Vesna Prica, sistematski prikuplja i obrađuje dokumentaciju povezanu s radom kao i vremenom djelovanja tih umjetnika. 
Uz stalni postav Zlatka Price, u Galeriji Prica tijekom 2020. godine, usprkos strogim epidemiološkim mjerama  koje su znatno ograničavale realizaciju galerijskih aktivnosti, održano je</t>
    </r>
    <r>
      <rPr>
        <sz val="11"/>
        <rFont val="Calibri"/>
        <family val="2"/>
        <charset val="238"/>
        <scheme val="minor"/>
      </rPr>
      <t xml:space="preserve"> 13 izložbi, 33 likovnih radionica i 6 organiziranih vodstva</t>
    </r>
    <r>
      <rPr>
        <sz val="11"/>
        <color theme="1"/>
        <rFont val="Calibri"/>
        <family val="2"/>
        <charset val="238"/>
        <scheme val="minor"/>
      </rPr>
      <t xml:space="preserve">. </t>
    </r>
  </si>
  <si>
    <t xml:space="preserve">Posebni programi Pučkog otvorenog učilišta su cjelogodišnji kulturno-umjetnički, edukativni i obrazovni programi kako slijedi: Ciklus koncerata u Galeriji Prica, Samoborski ciklus koncerata , Dječji svijet nedjeljom u 5, Gostujuće kazališne predstave, Amatersko kazalište, Građanski utorak, Večer hrvatske ljubavne poezije “Vrazova Ljubica”,  Dan planeta Zemlje i sl.
Tijk+ekom 2020.godine održani su svi planirani programi u obliku koji su epidemiološke mjere dozvoljavale u tom trenutku.
</t>
  </si>
  <si>
    <r>
      <t>Cjeloživotno obrazovanje u POU Samobor obuhvaća niz formalnih i neformalnih programa edukacije. Usprkos ograničavajućim epidemiološkim mjerama u 2020.godini je ostvareno obrazovanje za odrasle</t>
    </r>
    <r>
      <rPr>
        <sz val="11"/>
        <rFont val="Calibri"/>
        <family val="2"/>
        <charset val="238"/>
        <scheme val="minor"/>
      </rPr>
      <t xml:space="preserve"> (Knjigovođe, Njegovateljice, Dadilja, CNC, Excel, IT vještine za umirovljenike i sl.) i neformalni programi za djecu. Epidemiološka situacija znatno je ograničavala mogućnost provođenja cjeloživotnih programa obrazovanja.</t>
    </r>
  </si>
  <si>
    <r>
      <t>T</t>
    </r>
    <r>
      <rPr>
        <sz val="11"/>
        <rFont val="Calibri"/>
        <family val="2"/>
        <charset val="238"/>
        <scheme val="minor"/>
      </rPr>
      <t>ijekom 2020.godine nabavljena je dodatna scenska oprema, komunikacijska oprema, sportska oprema i IT oprema.</t>
    </r>
  </si>
  <si>
    <r>
      <t>Tijekom 2020.</t>
    </r>
    <r>
      <rPr>
        <sz val="11"/>
        <rFont val="Calibri"/>
        <family val="2"/>
        <charset val="238"/>
        <scheme val="minor"/>
      </rPr>
      <t>godine nabavljeni su dodatna scenska oprema, sustav vatrodojave za Galeriju Prica, nadogradnja kino projektora, It oprema i višegodišnje licence za kompjutersku učionicu.</t>
    </r>
  </si>
  <si>
    <t>4. Zbog tehničkog vremenskog odmaka između stvaranja obveza i povrata sredstava u EU projekima Gastro klub za pametno zapošljavanje i Mjesto za nas, ostvaren je manjak prihoda i primitaka od pomoći u iznosu od 334.604,47. Po isplati ZNS-ova od Provedbenog tijela navedeni manjak će biti pokriveni u 2021. godini.</t>
  </si>
  <si>
    <t>12.03.2021.</t>
  </si>
  <si>
    <t>PREDMET: Godišnji izvještaj o izvršenju financijskog plana za 2020. godinu</t>
  </si>
  <si>
    <t>Godišnji izvještaj o izvršenju financijskog plana za 2020. godinu sadrži:</t>
  </si>
  <si>
    <t>KLASA:  400-06/21-01/2</t>
  </si>
  <si>
    <t>URBROJ: 238/27-85-21-385</t>
  </si>
  <si>
    <t>Krešo Sokolović v.r.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</si>
</sst>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k_n_-;\-* #,##0.00\ _k_n_-;_-* &quot;-&quot;??\ _k_n_-;_-@_-"/>
    <numFmt numFmtId="164" formatCode="#,##0.0"/>
    <numFmt numFmtId="165" formatCode="0.0"/>
    <numFmt numFmtId="166" formatCode="#,##0_ ;[Red]\-#,##0\ "/>
    <numFmt numFmtId="167" formatCode="[$-1041A]#,##0.00;\-\ #,##0.00"/>
  </numFmts>
  <fonts count="22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10"/>
      <name val="Arial"/>
      <family val="2"/>
      <charset val="238"/>
    </font>
    <font>
      <sz val="10"/>
      <name val="Geneva"/>
      <charset val="238"/>
    </font>
    <font>
      <b/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</font>
    <font>
      <b/>
      <sz val="12"/>
      <color theme="1"/>
      <name val="Times New Roman"/>
      <family val="1"/>
      <charset val="238"/>
    </font>
    <font>
      <sz val="12"/>
      <color theme="1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theme="3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14"/>
      <color rgb="FF000000"/>
      <name val="Times New Roman"/>
      <family val="1"/>
      <charset val="238"/>
    </font>
    <font>
      <sz val="11"/>
      <color rgb="FF000000"/>
      <name val="Calibri"/>
      <family val="2"/>
      <scheme val="minor"/>
    </font>
    <font>
      <sz val="9"/>
      <color rgb="FF00000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EDE01"/>
        <bgColor rgb="FFFEDE01"/>
      </patternFill>
    </fill>
    <fill>
      <patternFill patternType="solid">
        <fgColor rgb="FFE1E1FF"/>
        <bgColor rgb="FFE1E1FF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55"/>
      </left>
      <right style="thin">
        <color indexed="55"/>
      </right>
      <top style="hair">
        <color indexed="55"/>
      </top>
      <bottom style="hair">
        <color indexed="55"/>
      </bottom>
      <diagonal/>
    </border>
    <border>
      <left style="thin">
        <color indexed="65"/>
      </left>
      <right/>
      <top style="thin">
        <color indexed="65"/>
      </top>
      <bottom/>
      <diagonal/>
    </border>
    <border>
      <left/>
      <right/>
      <top style="thin">
        <color indexed="65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auto="1"/>
      </top>
      <bottom style="thin">
        <color auto="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auto="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auto="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 style="thin">
        <color theme="0" tint="-0.24994659260841701"/>
      </left>
      <right/>
      <top style="thin">
        <color auto="1"/>
      </top>
      <bottom style="thin">
        <color auto="1"/>
      </bottom>
      <diagonal/>
    </border>
    <border>
      <left style="thin">
        <color theme="0" tint="-0.14996795556505021"/>
      </left>
      <right/>
      <top style="thin">
        <color auto="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auto="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0" fontId="4" fillId="0" borderId="0"/>
    <xf numFmtId="0" fontId="3" fillId="0" borderId="0"/>
    <xf numFmtId="0" fontId="20" fillId="0" borderId="0"/>
  </cellStyleXfs>
  <cellXfs count="211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indent="5"/>
    </xf>
    <xf numFmtId="0" fontId="6" fillId="0" borderId="0" xfId="2" quotePrefix="1" applyFont="1" applyAlignment="1">
      <alignment horizontal="left" vertical="top" wrapText="1"/>
    </xf>
    <xf numFmtId="0" fontId="6" fillId="0" borderId="0" xfId="2" applyFont="1" applyAlignment="1">
      <alignment horizontal="justify" vertical="top" wrapText="1"/>
    </xf>
    <xf numFmtId="0" fontId="6" fillId="0" borderId="1" xfId="1" applyFont="1" applyBorder="1" applyAlignment="1">
      <alignment horizontal="left"/>
    </xf>
    <xf numFmtId="0" fontId="7" fillId="0" borderId="2" xfId="1" applyFont="1" applyBorder="1" applyAlignment="1">
      <alignment horizontal="center" vertical="center"/>
    </xf>
    <xf numFmtId="3" fontId="6" fillId="0" borderId="2" xfId="3" applyNumberFormat="1" applyFont="1" applyBorder="1" applyAlignment="1">
      <alignment horizontal="right" wrapText="1"/>
    </xf>
    <xf numFmtId="165" fontId="6" fillId="0" borderId="2" xfId="1" applyNumberFormat="1" applyFont="1" applyBorder="1" applyAlignment="1">
      <alignment horizontal="right"/>
    </xf>
    <xf numFmtId="3" fontId="7" fillId="0" borderId="3" xfId="3" quotePrefix="1" applyNumberFormat="1" applyFont="1" applyBorder="1" applyAlignment="1">
      <alignment horizontal="center" vertical="center" wrapText="1"/>
    </xf>
    <xf numFmtId="164" fontId="7" fillId="0" borderId="2" xfId="3" applyNumberFormat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6" fillId="0" borderId="4" xfId="2" applyFont="1" applyBorder="1" applyAlignment="1">
      <alignment horizontal="left" wrapText="1" indent="1"/>
    </xf>
    <xf numFmtId="0" fontId="6" fillId="0" borderId="2" xfId="2" applyFont="1" applyBorder="1" applyAlignment="1">
      <alignment horizontal="left" vertical="top" wrapText="1" indent="1"/>
    </xf>
    <xf numFmtId="0" fontId="6" fillId="0" borderId="2" xfId="2" applyFont="1" applyBorder="1" applyAlignment="1">
      <alignment horizontal="left" wrapText="1" indent="1"/>
    </xf>
    <xf numFmtId="0" fontId="7" fillId="0" borderId="0" xfId="2" applyFont="1" applyAlignment="1">
      <alignment horizontal="left" wrapText="1" indent="1"/>
    </xf>
    <xf numFmtId="0" fontId="7" fillId="0" borderId="2" xfId="1" applyFont="1" applyBorder="1" applyAlignment="1">
      <alignment horizontal="left" vertical="center" indent="1"/>
    </xf>
    <xf numFmtId="0" fontId="6" fillId="0" borderId="4" xfId="2" quotePrefix="1" applyFont="1" applyBorder="1" applyAlignment="1">
      <alignment horizontal="left" wrapText="1" indent="1"/>
    </xf>
    <xf numFmtId="0" fontId="6" fillId="0" borderId="0" xfId="2" quotePrefix="1" applyFont="1" applyAlignment="1">
      <alignment horizontal="left" wrapText="1" indent="1"/>
    </xf>
    <xf numFmtId="0" fontId="6" fillId="0" borderId="2" xfId="2" quotePrefix="1" applyFont="1" applyBorder="1" applyAlignment="1">
      <alignment horizontal="left" wrapText="1" indent="1"/>
    </xf>
    <xf numFmtId="0" fontId="6" fillId="0" borderId="1" xfId="1" applyFont="1" applyBorder="1"/>
    <xf numFmtId="0" fontId="6" fillId="0" borderId="0" xfId="0" applyFont="1"/>
    <xf numFmtId="0" fontId="6" fillId="0" borderId="0" xfId="0" applyFont="1" applyAlignment="1">
      <alignment wrapText="1"/>
    </xf>
    <xf numFmtId="0" fontId="8" fillId="0" borderId="0" xfId="0" applyFont="1" applyAlignment="1">
      <alignment wrapText="1"/>
    </xf>
    <xf numFmtId="3" fontId="7" fillId="0" borderId="2" xfId="3" applyNumberFormat="1" applyFont="1" applyBorder="1" applyAlignment="1">
      <alignment horizontal="right" wrapText="1"/>
    </xf>
    <xf numFmtId="0" fontId="5" fillId="0" borderId="0" xfId="0" applyFont="1" applyAlignment="1">
      <alignment horizontal="center"/>
    </xf>
    <xf numFmtId="164" fontId="7" fillId="0" borderId="0" xfId="2" applyNumberFormat="1" applyFont="1" applyAlignment="1">
      <alignment horizontal="left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49" fontId="0" fillId="0" borderId="0" xfId="0" applyNumberFormat="1" applyAlignment="1">
      <alignment horizontal="left" vertical="center" wrapText="1"/>
    </xf>
    <xf numFmtId="0" fontId="0" fillId="0" borderId="7" xfId="0" applyBorder="1" applyAlignment="1">
      <alignment vertical="center" wrapText="1"/>
    </xf>
    <xf numFmtId="0" fontId="0" fillId="0" borderId="7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0" fontId="9" fillId="0" borderId="0" xfId="0" applyFont="1" applyAlignment="1">
      <alignment wrapText="1"/>
    </xf>
    <xf numFmtId="0" fontId="9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right" wrapText="1"/>
    </xf>
    <xf numFmtId="3" fontId="7" fillId="0" borderId="2" xfId="0" applyNumberFormat="1" applyFont="1" applyBorder="1"/>
    <xf numFmtId="3" fontId="7" fillId="0" borderId="7" xfId="0" applyNumberFormat="1" applyFont="1" applyBorder="1" applyAlignment="1">
      <alignment vertical="center"/>
    </xf>
    <xf numFmtId="0" fontId="10" fillId="0" borderId="7" xfId="0" applyFont="1" applyBorder="1" applyAlignment="1">
      <alignment wrapText="1"/>
    </xf>
    <xf numFmtId="0" fontId="0" fillId="0" borderId="0" xfId="0" applyAlignment="1">
      <alignment vertical="top"/>
    </xf>
    <xf numFmtId="3" fontId="7" fillId="0" borderId="2" xfId="0" applyNumberFormat="1" applyFont="1" applyBorder="1" applyAlignment="1">
      <alignment vertical="center"/>
    </xf>
    <xf numFmtId="0" fontId="0" fillId="0" borderId="4" xfId="0" applyBorder="1" applyAlignment="1">
      <alignment vertical="top" wrapText="1"/>
    </xf>
    <xf numFmtId="0" fontId="0" fillId="0" borderId="4" xfId="0" applyBorder="1" applyAlignment="1">
      <alignment horizontal="left" vertical="top" wrapText="1"/>
    </xf>
    <xf numFmtId="0" fontId="6" fillId="0" borderId="0" xfId="0" applyFont="1" applyAlignment="1">
      <alignment vertical="center"/>
    </xf>
    <xf numFmtId="0" fontId="6" fillId="0" borderId="4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center" vertical="center" wrapText="1"/>
    </xf>
    <xf numFmtId="0" fontId="12" fillId="0" borderId="0" xfId="0" applyFont="1" applyAlignment="1">
      <alignment horizontal="left"/>
    </xf>
    <xf numFmtId="0" fontId="7" fillId="0" borderId="7" xfId="1" applyFont="1" applyBorder="1" applyAlignment="1">
      <alignment horizontal="center" vertical="center"/>
    </xf>
    <xf numFmtId="166" fontId="6" fillId="0" borderId="2" xfId="1" applyNumberFormat="1" applyFont="1" applyBorder="1"/>
    <xf numFmtId="166" fontId="6" fillId="0" borderId="2" xfId="3" applyNumberFormat="1" applyFont="1" applyBorder="1" applyAlignment="1">
      <alignment horizontal="right" wrapText="1"/>
    </xf>
    <xf numFmtId="166" fontId="6" fillId="0" borderId="2" xfId="1" applyNumberFormat="1" applyFont="1" applyBorder="1" applyAlignment="1">
      <alignment horizontal="right"/>
    </xf>
    <xf numFmtId="166" fontId="6" fillId="0" borderId="2" xfId="3" applyNumberFormat="1" applyFont="1" applyBorder="1" applyAlignment="1">
      <alignment horizontal="right"/>
    </xf>
    <xf numFmtId="166" fontId="7" fillId="0" borderId="0" xfId="2" applyNumberFormat="1" applyFont="1" applyAlignment="1">
      <alignment horizontal="left" wrapText="1"/>
    </xf>
    <xf numFmtId="166" fontId="6" fillId="0" borderId="0" xfId="3" applyNumberFormat="1" applyFont="1" applyAlignment="1">
      <alignment horizontal="right" wrapText="1"/>
    </xf>
    <xf numFmtId="166" fontId="6" fillId="0" borderId="1" xfId="1" applyNumberFormat="1" applyFont="1" applyBorder="1" applyAlignment="1">
      <alignment horizontal="left"/>
    </xf>
    <xf numFmtId="166" fontId="7" fillId="0" borderId="3" xfId="3" quotePrefix="1" applyNumberFormat="1" applyFont="1" applyBorder="1" applyAlignment="1">
      <alignment horizontal="center" vertical="center" wrapText="1"/>
    </xf>
    <xf numFmtId="166" fontId="7" fillId="0" borderId="2" xfId="3" applyNumberFormat="1" applyFont="1" applyBorder="1" applyAlignment="1">
      <alignment horizontal="center" vertical="center" wrapText="1"/>
    </xf>
    <xf numFmtId="166" fontId="6" fillId="0" borderId="7" xfId="3" applyNumberFormat="1" applyFont="1" applyBorder="1" applyAlignment="1">
      <alignment horizontal="right" wrapText="1"/>
    </xf>
    <xf numFmtId="166" fontId="6" fillId="0" borderId="7" xfId="1" applyNumberFormat="1" applyFont="1" applyBorder="1" applyAlignment="1">
      <alignment horizontal="right"/>
    </xf>
    <xf numFmtId="166" fontId="6" fillId="0" borderId="18" xfId="0" applyNumberFormat="1" applyFont="1" applyBorder="1" applyAlignment="1" applyProtection="1">
      <alignment horizontal="right" shrinkToFit="1"/>
      <protection hidden="1"/>
    </xf>
    <xf numFmtId="166" fontId="6" fillId="0" borderId="0" xfId="2" quotePrefix="1" applyNumberFormat="1" applyFont="1" applyAlignment="1">
      <alignment horizontal="left" wrapText="1"/>
    </xf>
    <xf numFmtId="166" fontId="6" fillId="0" borderId="0" xfId="1" applyNumberFormat="1" applyFont="1" applyAlignment="1">
      <alignment horizontal="right"/>
    </xf>
    <xf numFmtId="0" fontId="1" fillId="0" borderId="0" xfId="0" applyFont="1"/>
    <xf numFmtId="0" fontId="0" fillId="0" borderId="0" xfId="0" applyAlignment="1">
      <alignment vertical="top" wrapText="1"/>
    </xf>
    <xf numFmtId="0" fontId="6" fillId="0" borderId="7" xfId="2" applyFont="1" applyBorder="1" applyAlignment="1">
      <alignment horizontal="left" vertical="top" wrapText="1" indent="1"/>
    </xf>
    <xf numFmtId="0" fontId="6" fillId="0" borderId="7" xfId="2" applyFont="1" applyBorder="1" applyAlignment="1">
      <alignment horizontal="left" wrapText="1" indent="1"/>
    </xf>
    <xf numFmtId="0" fontId="12" fillId="0" borderId="19" xfId="0" applyFont="1" applyBorder="1" applyAlignment="1">
      <alignment horizontal="left"/>
    </xf>
    <xf numFmtId="0" fontId="12" fillId="0" borderId="20" xfId="0" applyFont="1" applyBorder="1" applyAlignment="1">
      <alignment horizontal="left" indent="3"/>
    </xf>
    <xf numFmtId="43" fontId="12" fillId="0" borderId="20" xfId="0" applyNumberFormat="1" applyFont="1" applyBorder="1"/>
    <xf numFmtId="0" fontId="1" fillId="0" borderId="0" xfId="0" applyFont="1" applyAlignment="1">
      <alignment horizontal="center"/>
    </xf>
    <xf numFmtId="0" fontId="14" fillId="0" borderId="0" xfId="0" applyFont="1"/>
    <xf numFmtId="166" fontId="7" fillId="0" borderId="2" xfId="3" applyNumberFormat="1" applyFont="1" applyBorder="1" applyAlignment="1">
      <alignment horizontal="right"/>
    </xf>
    <xf numFmtId="3" fontId="0" fillId="0" borderId="0" xfId="0" applyNumberFormat="1"/>
    <xf numFmtId="43" fontId="0" fillId="0" borderId="0" xfId="0" applyNumberFormat="1" applyAlignment="1">
      <alignment vertical="top"/>
    </xf>
    <xf numFmtId="9" fontId="6" fillId="0" borderId="4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left" vertical="center" wrapText="1"/>
    </xf>
    <xf numFmtId="0" fontId="0" fillId="0" borderId="0" xfId="0" applyAlignment="1">
      <alignment horizontal="right" vertical="center" wrapText="1"/>
    </xf>
    <xf numFmtId="0" fontId="0" fillId="0" borderId="0" xfId="0" applyFill="1" applyBorder="1" applyAlignment="1">
      <alignment horizontal="right" vertical="center" wrapText="1"/>
    </xf>
    <xf numFmtId="0" fontId="0" fillId="0" borderId="7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 applyFont="1"/>
    <xf numFmtId="4" fontId="0" fillId="0" borderId="0" xfId="0" applyNumberFormat="1" applyFont="1"/>
    <xf numFmtId="9" fontId="0" fillId="0" borderId="0" xfId="0" applyNumberFormat="1" applyFont="1"/>
    <xf numFmtId="0" fontId="0" fillId="2" borderId="21" xfId="0" applyFont="1" applyFill="1" applyBorder="1" applyAlignment="1">
      <alignment horizontal="center" vertical="center" wrapText="1"/>
    </xf>
    <xf numFmtId="4" fontId="0" fillId="2" borderId="21" xfId="0" applyNumberFormat="1" applyFill="1" applyBorder="1" applyAlignment="1">
      <alignment horizontal="center" vertical="center" wrapText="1"/>
    </xf>
    <xf numFmtId="9" fontId="0" fillId="2" borderId="22" xfId="0" applyNumberFormat="1" applyFill="1" applyBorder="1" applyAlignment="1">
      <alignment horizontal="center" vertical="center" wrapText="1"/>
    </xf>
    <xf numFmtId="0" fontId="7" fillId="0" borderId="23" xfId="0" applyFont="1" applyBorder="1" applyAlignment="1">
      <alignment horizontal="left" vertical="center"/>
    </xf>
    <xf numFmtId="0" fontId="11" fillId="0" borderId="23" xfId="0" applyFont="1" applyBorder="1" applyAlignment="1">
      <alignment horizontal="left" vertical="center"/>
    </xf>
    <xf numFmtId="4" fontId="15" fillId="0" borderId="23" xfId="0" applyNumberFormat="1" applyFont="1" applyFill="1" applyBorder="1" applyAlignment="1">
      <alignment horizontal="right" vertical="center" wrapText="1" readingOrder="1"/>
    </xf>
    <xf numFmtId="0" fontId="15" fillId="3" borderId="24" xfId="0" applyNumberFormat="1" applyFont="1" applyFill="1" applyBorder="1" applyAlignment="1">
      <alignment horizontal="left" vertical="center" wrapText="1" readingOrder="1"/>
    </xf>
    <xf numFmtId="0" fontId="15" fillId="3" borderId="24" xfId="0" applyNumberFormat="1" applyFont="1" applyFill="1" applyBorder="1" applyAlignment="1">
      <alignment vertical="center" wrapText="1" readingOrder="1"/>
    </xf>
    <xf numFmtId="4" fontId="15" fillId="3" borderId="24" xfId="0" applyNumberFormat="1" applyFont="1" applyFill="1" applyBorder="1" applyAlignment="1">
      <alignment horizontal="right" vertical="center" wrapText="1" readingOrder="1"/>
    </xf>
    <xf numFmtId="9" fontId="15" fillId="3" borderId="25" xfId="0" applyNumberFormat="1" applyFont="1" applyFill="1" applyBorder="1" applyAlignment="1">
      <alignment horizontal="right" vertical="center" wrapText="1" readingOrder="1"/>
    </xf>
    <xf numFmtId="0" fontId="15" fillId="3" borderId="26" xfId="0" applyNumberFormat="1" applyFont="1" applyFill="1" applyBorder="1" applyAlignment="1">
      <alignment horizontal="left" vertical="center" wrapText="1" readingOrder="1"/>
    </xf>
    <xf numFmtId="0" fontId="15" fillId="3" borderId="26" xfId="0" applyNumberFormat="1" applyFont="1" applyFill="1" applyBorder="1" applyAlignment="1">
      <alignment vertical="center" wrapText="1" readingOrder="1"/>
    </xf>
    <xf numFmtId="4" fontId="15" fillId="0" borderId="26" xfId="0" applyNumberFormat="1" applyFont="1" applyFill="1" applyBorder="1" applyAlignment="1">
      <alignment horizontal="right" vertical="center" wrapText="1" readingOrder="1"/>
    </xf>
    <xf numFmtId="4" fontId="15" fillId="0" borderId="27" xfId="0" applyNumberFormat="1" applyFont="1" applyFill="1" applyBorder="1" applyAlignment="1">
      <alignment horizontal="right" vertical="center" wrapText="1" readingOrder="1"/>
    </xf>
    <xf numFmtId="9" fontId="15" fillId="3" borderId="0" xfId="0" applyNumberFormat="1" applyFont="1" applyFill="1" applyBorder="1" applyAlignment="1">
      <alignment horizontal="right" vertical="center" wrapText="1" readingOrder="1"/>
    </xf>
    <xf numFmtId="4" fontId="15" fillId="3" borderId="26" xfId="0" applyNumberFormat="1" applyFont="1" applyFill="1" applyBorder="1" applyAlignment="1">
      <alignment horizontal="right" vertical="center" wrapText="1" readingOrder="1"/>
    </xf>
    <xf numFmtId="4" fontId="15" fillId="3" borderId="27" xfId="0" applyNumberFormat="1" applyFont="1" applyFill="1" applyBorder="1" applyAlignment="1">
      <alignment horizontal="right" vertical="center" wrapText="1" readingOrder="1"/>
    </xf>
    <xf numFmtId="0" fontId="15" fillId="0" borderId="26" xfId="0" applyNumberFormat="1" applyFont="1" applyFill="1" applyBorder="1" applyAlignment="1">
      <alignment horizontal="left" vertical="center" wrapText="1" readingOrder="1"/>
    </xf>
    <xf numFmtId="0" fontId="15" fillId="0" borderId="26" xfId="0" applyNumberFormat="1" applyFont="1" applyFill="1" applyBorder="1" applyAlignment="1">
      <alignment vertical="center" wrapText="1" readingOrder="1"/>
    </xf>
    <xf numFmtId="9" fontId="15" fillId="3" borderId="28" xfId="0" applyNumberFormat="1" applyFont="1" applyFill="1" applyBorder="1" applyAlignment="1">
      <alignment horizontal="right" vertical="center" wrapText="1" readingOrder="1"/>
    </xf>
    <xf numFmtId="9" fontId="15" fillId="0" borderId="29" xfId="0" applyNumberFormat="1" applyFont="1" applyFill="1" applyBorder="1" applyAlignment="1">
      <alignment horizontal="right" vertical="center" wrapText="1" readingOrder="1"/>
    </xf>
    <xf numFmtId="9" fontId="15" fillId="3" borderId="30" xfId="0" applyNumberFormat="1" applyFont="1" applyFill="1" applyBorder="1" applyAlignment="1">
      <alignment horizontal="right" vertical="center" wrapText="1" readingOrder="1"/>
    </xf>
    <xf numFmtId="9" fontId="15" fillId="0" borderId="27" xfId="0" applyNumberFormat="1" applyFont="1" applyFill="1" applyBorder="1" applyAlignment="1">
      <alignment horizontal="right" vertical="center" wrapText="1" readingOrder="1"/>
    </xf>
    <xf numFmtId="9" fontId="15" fillId="3" borderId="27" xfId="0" applyNumberFormat="1" applyFont="1" applyFill="1" applyBorder="1" applyAlignment="1">
      <alignment horizontal="right" vertical="center" wrapText="1" readingOrder="1"/>
    </xf>
    <xf numFmtId="4" fontId="15" fillId="3" borderId="31" xfId="0" applyNumberFormat="1" applyFont="1" applyFill="1" applyBorder="1" applyAlignment="1">
      <alignment horizontal="right" vertical="center" wrapText="1" readingOrder="1"/>
    </xf>
    <xf numFmtId="4" fontId="15" fillId="3" borderId="0" xfId="0" applyNumberFormat="1" applyFont="1" applyFill="1" applyBorder="1" applyAlignment="1">
      <alignment horizontal="right" vertical="center" wrapText="1" readingOrder="1"/>
    </xf>
    <xf numFmtId="4" fontId="15" fillId="3" borderId="32" xfId="0" applyNumberFormat="1" applyFont="1" applyFill="1" applyBorder="1" applyAlignment="1">
      <alignment horizontal="right" vertical="center" wrapText="1" readingOrder="1"/>
    </xf>
    <xf numFmtId="4" fontId="0" fillId="2" borderId="21" xfId="0" applyNumberFormat="1" applyFont="1" applyFill="1" applyBorder="1" applyAlignment="1">
      <alignment horizontal="center" vertical="center" wrapText="1"/>
    </xf>
    <xf numFmtId="9" fontId="0" fillId="2" borderId="22" xfId="0" applyNumberFormat="1" applyFont="1" applyFill="1" applyBorder="1" applyAlignment="1">
      <alignment horizontal="center" vertical="center" wrapText="1"/>
    </xf>
    <xf numFmtId="0" fontId="0" fillId="0" borderId="26" xfId="0" applyBorder="1" applyAlignment="1">
      <alignment horizontal="left" vertical="center"/>
    </xf>
    <xf numFmtId="0" fontId="0" fillId="0" borderId="26" xfId="0" applyFont="1" applyBorder="1" applyAlignment="1">
      <alignment horizontal="left" vertical="center"/>
    </xf>
    <xf numFmtId="4" fontId="16" fillId="0" borderId="26" xfId="0" applyNumberFormat="1" applyFont="1" applyFill="1" applyBorder="1" applyAlignment="1">
      <alignment horizontal="right" vertical="center" wrapText="1" readingOrder="1"/>
    </xf>
    <xf numFmtId="9" fontId="16" fillId="0" borderId="27" xfId="0" applyNumberFormat="1" applyFont="1" applyFill="1" applyBorder="1" applyAlignment="1">
      <alignment horizontal="right" vertical="center" wrapText="1" readingOrder="1"/>
    </xf>
    <xf numFmtId="0" fontId="1" fillId="2" borderId="26" xfId="0" applyFont="1" applyFill="1" applyBorder="1" applyAlignment="1">
      <alignment horizontal="left" vertical="center"/>
    </xf>
    <xf numFmtId="0" fontId="1" fillId="2" borderId="26" xfId="0" applyFont="1" applyFill="1" applyBorder="1" applyAlignment="1">
      <alignment horizontal="left" vertical="center" wrapText="1"/>
    </xf>
    <xf numFmtId="4" fontId="15" fillId="2" borderId="26" xfId="0" applyNumberFormat="1" applyFont="1" applyFill="1" applyBorder="1" applyAlignment="1">
      <alignment horizontal="right" vertical="center" wrapText="1" readingOrder="1"/>
    </xf>
    <xf numFmtId="9" fontId="15" fillId="2" borderId="27" xfId="0" applyNumberFormat="1" applyFont="1" applyFill="1" applyBorder="1" applyAlignment="1">
      <alignment horizontal="right" vertical="center" wrapText="1" readingOrder="1"/>
    </xf>
    <xf numFmtId="0" fontId="16" fillId="0" borderId="26" xfId="0" applyNumberFormat="1" applyFont="1" applyFill="1" applyBorder="1" applyAlignment="1">
      <alignment horizontal="left" vertical="center" wrapText="1" readingOrder="1"/>
    </xf>
    <xf numFmtId="0" fontId="16" fillId="0" borderId="26" xfId="0" applyNumberFormat="1" applyFont="1" applyFill="1" applyBorder="1" applyAlignment="1">
      <alignment vertical="center" wrapText="1" readingOrder="1"/>
    </xf>
    <xf numFmtId="9" fontId="16" fillId="0" borderId="33" xfId="0" applyNumberFormat="1" applyFont="1" applyFill="1" applyBorder="1" applyAlignment="1">
      <alignment horizontal="right" vertical="center" wrapText="1" readingOrder="1"/>
    </xf>
    <xf numFmtId="0" fontId="15" fillId="4" borderId="24" xfId="0" applyNumberFormat="1" applyFont="1" applyFill="1" applyBorder="1" applyAlignment="1">
      <alignment horizontal="left" vertical="center" wrapText="1" readingOrder="1"/>
    </xf>
    <xf numFmtId="0" fontId="15" fillId="4" borderId="24" xfId="0" applyNumberFormat="1" applyFont="1" applyFill="1" applyBorder="1" applyAlignment="1">
      <alignment vertical="center" wrapText="1" readingOrder="1"/>
    </xf>
    <xf numFmtId="4" fontId="15" fillId="4" borderId="24" xfId="0" applyNumberFormat="1" applyFont="1" applyFill="1" applyBorder="1" applyAlignment="1">
      <alignment horizontal="right" vertical="center" wrapText="1" readingOrder="1"/>
    </xf>
    <xf numFmtId="0" fontId="15" fillId="4" borderId="26" xfId="0" applyNumberFormat="1" applyFont="1" applyFill="1" applyBorder="1" applyAlignment="1">
      <alignment horizontal="left" vertical="center" wrapText="1" readingOrder="1"/>
    </xf>
    <xf numFmtId="0" fontId="15" fillId="4" borderId="26" xfId="0" applyNumberFormat="1" applyFont="1" applyFill="1" applyBorder="1" applyAlignment="1">
      <alignment vertical="center" wrapText="1" readingOrder="1"/>
    </xf>
    <xf numFmtId="4" fontId="15" fillId="4" borderId="26" xfId="0" applyNumberFormat="1" applyFont="1" applyFill="1" applyBorder="1" applyAlignment="1">
      <alignment horizontal="right" vertical="center" wrapText="1" readingOrder="1"/>
    </xf>
    <xf numFmtId="9" fontId="15" fillId="4" borderId="30" xfId="0" applyNumberFormat="1" applyFont="1" applyFill="1" applyBorder="1" applyAlignment="1">
      <alignment horizontal="right" vertical="center" wrapText="1" readingOrder="1"/>
    </xf>
    <xf numFmtId="0" fontId="16" fillId="5" borderId="26" xfId="0" applyNumberFormat="1" applyFont="1" applyFill="1" applyBorder="1" applyAlignment="1">
      <alignment vertical="center" wrapText="1" readingOrder="1"/>
    </xf>
    <xf numFmtId="9" fontId="16" fillId="0" borderId="28" xfId="0" applyNumberFormat="1" applyFont="1" applyFill="1" applyBorder="1" applyAlignment="1">
      <alignment horizontal="right" vertical="center" wrapText="1" readingOrder="1"/>
    </xf>
    <xf numFmtId="0" fontId="16" fillId="0" borderId="0" xfId="0" applyNumberFormat="1" applyFont="1" applyFill="1" applyBorder="1" applyAlignment="1">
      <alignment horizontal="left" vertical="center" wrapText="1" readingOrder="1"/>
    </xf>
    <xf numFmtId="0" fontId="16" fillId="0" borderId="0" xfId="0" applyNumberFormat="1" applyFont="1" applyFill="1" applyBorder="1" applyAlignment="1">
      <alignment vertical="center" wrapText="1" readingOrder="1"/>
    </xf>
    <xf numFmtId="4" fontId="16" fillId="0" borderId="0" xfId="0" applyNumberFormat="1" applyFont="1" applyFill="1" applyBorder="1" applyAlignment="1">
      <alignment horizontal="right" vertical="center" wrapText="1" readingOrder="1"/>
    </xf>
    <xf numFmtId="0" fontId="17" fillId="0" borderId="26" xfId="0" applyFont="1" applyBorder="1" applyAlignment="1">
      <alignment horizontal="left" vertical="center" wrapText="1"/>
    </xf>
    <xf numFmtId="0" fontId="17" fillId="2" borderId="21" xfId="0" applyFont="1" applyFill="1" applyBorder="1" applyAlignment="1">
      <alignment vertical="center" wrapText="1"/>
    </xf>
    <xf numFmtId="0" fontId="17" fillId="2" borderId="21" xfId="0" applyFont="1" applyFill="1" applyBorder="1" applyAlignment="1">
      <alignment horizontal="center" vertical="center" wrapText="1"/>
    </xf>
    <xf numFmtId="0" fontId="18" fillId="0" borderId="26" xfId="0" applyNumberFormat="1" applyFont="1" applyFill="1" applyBorder="1" applyAlignment="1">
      <alignment vertical="center" wrapText="1" readingOrder="1"/>
    </xf>
    <xf numFmtId="0" fontId="19" fillId="0" borderId="0" xfId="0" applyFont="1"/>
    <xf numFmtId="0" fontId="21" fillId="0" borderId="0" xfId="0" applyFont="1" applyAlignment="1">
      <alignment horizontal="left" vertical="center" wrapText="1" readingOrder="1"/>
    </xf>
    <xf numFmtId="0" fontId="21" fillId="0" borderId="0" xfId="0" applyFont="1" applyAlignment="1">
      <alignment vertical="center" wrapText="1" readingOrder="1"/>
    </xf>
    <xf numFmtId="167" fontId="21" fillId="0" borderId="0" xfId="0" applyNumberFormat="1" applyFont="1" applyAlignment="1">
      <alignment horizontal="right" vertical="center" wrapText="1" readingOrder="1"/>
    </xf>
    <xf numFmtId="0" fontId="16" fillId="0" borderId="0" xfId="0" applyFont="1" applyAlignment="1">
      <alignment vertical="center" wrapText="1" readingOrder="1"/>
    </xf>
    <xf numFmtId="0" fontId="0" fillId="0" borderId="0" xfId="0" applyFont="1" applyFill="1"/>
    <xf numFmtId="0" fontId="0" fillId="0" borderId="0" xfId="0" applyFill="1"/>
    <xf numFmtId="0" fontId="16" fillId="0" borderId="0" xfId="0" applyFont="1" applyAlignment="1">
      <alignment horizontal="left" vertical="center" wrapText="1" readingOrder="1"/>
    </xf>
    <xf numFmtId="167" fontId="16" fillId="0" borderId="0" xfId="0" applyNumberFormat="1" applyFont="1" applyAlignment="1">
      <alignment horizontal="right" vertical="center" wrapText="1" readingOrder="1"/>
    </xf>
    <xf numFmtId="0" fontId="16" fillId="0" borderId="0" xfId="0" applyFont="1" applyFill="1" applyAlignment="1">
      <alignment horizontal="left" vertical="center" wrapText="1" readingOrder="1"/>
    </xf>
    <xf numFmtId="0" fontId="16" fillId="0" borderId="0" xfId="0" applyFont="1" applyFill="1" applyAlignment="1">
      <alignment vertical="center" wrapText="1" readingOrder="1"/>
    </xf>
    <xf numFmtId="167" fontId="16" fillId="0" borderId="0" xfId="0" applyNumberFormat="1" applyFont="1" applyFill="1" applyAlignment="1">
      <alignment horizontal="right" vertical="center" wrapText="1" readingOrder="1"/>
    </xf>
    <xf numFmtId="166" fontId="6" fillId="0" borderId="7" xfId="3" applyNumberFormat="1" applyFont="1" applyBorder="1" applyAlignment="1">
      <alignment horizontal="right" wrapText="1"/>
    </xf>
    <xf numFmtId="166" fontId="6" fillId="0" borderId="7" xfId="1" applyNumberFormat="1" applyFont="1" applyBorder="1"/>
    <xf numFmtId="166" fontId="6" fillId="0" borderId="7" xfId="3" applyNumberFormat="1" applyFont="1" applyBorder="1" applyAlignment="1">
      <alignment horizontal="right"/>
    </xf>
    <xf numFmtId="166" fontId="7" fillId="0" borderId="7" xfId="3" applyNumberFormat="1" applyFont="1" applyBorder="1" applyAlignment="1">
      <alignment horizontal="right"/>
    </xf>
    <xf numFmtId="0" fontId="6" fillId="0" borderId="4" xfId="2" applyFont="1" applyBorder="1" applyAlignment="1">
      <alignment horizontal="left" vertical="top" indent="1"/>
    </xf>
    <xf numFmtId="166" fontId="6" fillId="0" borderId="7" xfId="3" applyNumberFormat="1" applyFont="1" applyBorder="1" applyAlignment="1">
      <alignment horizontal="right" wrapText="1"/>
    </xf>
    <xf numFmtId="166" fontId="6" fillId="0" borderId="7" xfId="1" applyNumberFormat="1" applyFont="1" applyBorder="1" applyAlignment="1">
      <alignment horizontal="right"/>
    </xf>
    <xf numFmtId="166" fontId="6" fillId="0" borderId="7" xfId="3" applyNumberFormat="1" applyFont="1" applyBorder="1" applyAlignment="1">
      <alignment horizontal="right"/>
    </xf>
    <xf numFmtId="0" fontId="0" fillId="0" borderId="4" xfId="0" applyBorder="1" applyAlignment="1">
      <alignment horizontal="center" vertical="center" wrapText="1"/>
    </xf>
    <xf numFmtId="3" fontId="6" fillId="0" borderId="2" xfId="1" applyNumberFormat="1" applyFont="1" applyFill="1" applyBorder="1"/>
    <xf numFmtId="3" fontId="6" fillId="0" borderId="2" xfId="3" applyNumberFormat="1" applyFont="1" applyFill="1" applyBorder="1" applyAlignment="1">
      <alignment horizontal="right" wrapText="1"/>
    </xf>
    <xf numFmtId="3" fontId="7" fillId="0" borderId="2" xfId="3" applyNumberFormat="1" applyFont="1" applyFill="1" applyBorder="1" applyAlignment="1">
      <alignment horizontal="right" wrapText="1"/>
    </xf>
    <xf numFmtId="0" fontId="0" fillId="5" borderId="0" xfId="0" applyFill="1" applyAlignment="1">
      <alignment vertical="center" wrapText="1"/>
    </xf>
    <xf numFmtId="164" fontId="6" fillId="0" borderId="0" xfId="2" applyNumberFormat="1" applyFont="1" applyAlignment="1">
      <alignment horizontal="left" wrapText="1"/>
    </xf>
    <xf numFmtId="164" fontId="6" fillId="0" borderId="0" xfId="2" applyNumberFormat="1" applyFont="1" applyAlignment="1">
      <alignment horizontal="left" vertical="center" wrapText="1"/>
    </xf>
    <xf numFmtId="0" fontId="6" fillId="0" borderId="0" xfId="2" applyFont="1" applyAlignment="1">
      <alignment horizontal="left" vertical="center" wrapText="1"/>
    </xf>
    <xf numFmtId="164" fontId="6" fillId="0" borderId="0" xfId="2" applyNumberFormat="1" applyFont="1" applyAlignment="1">
      <alignment vertical="center" wrapText="1"/>
    </xf>
    <xf numFmtId="164" fontId="5" fillId="0" borderId="0" xfId="2" quotePrefix="1" applyNumberFormat="1" applyFont="1" applyAlignment="1">
      <alignment horizontal="center" wrapText="1"/>
    </xf>
    <xf numFmtId="164" fontId="5" fillId="0" borderId="0" xfId="2" applyNumberFormat="1" applyFont="1" applyAlignment="1">
      <alignment horizontal="center" wrapText="1"/>
    </xf>
    <xf numFmtId="49" fontId="8" fillId="0" borderId="1" xfId="0" applyNumberFormat="1" applyFont="1" applyBorder="1" applyAlignment="1">
      <alignment horizontal="left" wrapText="1"/>
    </xf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left"/>
    </xf>
    <xf numFmtId="0" fontId="0" fillId="0" borderId="7" xfId="0" applyBorder="1" applyAlignment="1">
      <alignment horizontal="center"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14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3" xfId="0" applyBorder="1" applyAlignment="1">
      <alignment horizontal="left" vertical="top" wrapText="1"/>
    </xf>
    <xf numFmtId="0" fontId="0" fillId="0" borderId="17" xfId="0" applyBorder="1" applyAlignment="1">
      <alignment horizontal="left" vertical="top"/>
    </xf>
    <xf numFmtId="0" fontId="0" fillId="0" borderId="14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0" borderId="12" xfId="0" applyBorder="1" applyAlignment="1">
      <alignment horizontal="left" vertical="top"/>
    </xf>
    <xf numFmtId="0" fontId="0" fillId="0" borderId="17" xfId="0" applyBorder="1" applyAlignment="1">
      <alignment horizontal="left" vertical="top" wrapText="1"/>
    </xf>
    <xf numFmtId="0" fontId="0" fillId="0" borderId="14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13" fillId="0" borderId="0" xfId="0" applyFont="1" applyAlignment="1">
      <alignment horizontal="center" wrapText="1"/>
    </xf>
    <xf numFmtId="0" fontId="0" fillId="0" borderId="9" xfId="0" applyBorder="1" applyAlignment="1">
      <alignment horizontal="left" vertical="top" wrapText="1"/>
    </xf>
    <xf numFmtId="0" fontId="0" fillId="0" borderId="11" xfId="0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0" fillId="0" borderId="15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16" xfId="0" applyBorder="1" applyAlignment="1">
      <alignment horizontal="left" vertical="top" wrapText="1"/>
    </xf>
    <xf numFmtId="0" fontId="9" fillId="0" borderId="0" xfId="0" applyFont="1" applyAlignment="1">
      <alignment wrapText="1"/>
    </xf>
  </cellXfs>
  <cellStyles count="5">
    <cellStyle name="Normalno" xfId="0" builtinId="0"/>
    <cellStyle name="Normalno 2" xfId="4"/>
    <cellStyle name="Obično_1Prihodi-rashodi2004" xfId="2"/>
    <cellStyle name="Obično_obračun 2009 prva strana" xfId="1"/>
    <cellStyle name="Obično_opći dio proračuna - samo grad-dva" xfId="3"/>
  </cellStyles>
  <dxfs count="152"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rgb="FFFFFF99"/>
        </patternFill>
      </fill>
    </dxf>
    <dxf>
      <font>
        <b/>
        <i val="0"/>
        <color theme="0"/>
      </font>
      <fill>
        <patternFill>
          <bgColor theme="3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rgb="FFFFFF99"/>
        </patternFill>
      </fill>
    </dxf>
    <dxf>
      <font>
        <b/>
        <i val="0"/>
        <color theme="0"/>
      </font>
      <fill>
        <patternFill>
          <bgColor theme="3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rgb="FFFFFF99"/>
        </patternFill>
      </fill>
    </dxf>
    <dxf>
      <font>
        <b/>
        <i val="0"/>
        <color theme="0"/>
      </font>
      <fill>
        <patternFill>
          <bgColor theme="3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rgb="FFFFFF99"/>
        </patternFill>
      </fill>
    </dxf>
    <dxf>
      <font>
        <b/>
        <i val="0"/>
        <color theme="0"/>
      </font>
      <fill>
        <patternFill>
          <bgColor theme="3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rgb="FFFFFF99"/>
        </patternFill>
      </fill>
    </dxf>
    <dxf>
      <font>
        <b/>
        <i val="0"/>
        <color theme="0"/>
      </font>
      <fill>
        <patternFill>
          <bgColor theme="3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rgb="FFFFFF99"/>
        </patternFill>
      </fill>
    </dxf>
    <dxf>
      <font>
        <b/>
        <i val="0"/>
        <color theme="0"/>
      </font>
      <fill>
        <patternFill>
          <bgColor theme="3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rgb="FFFFFF99"/>
        </patternFill>
      </fill>
    </dxf>
    <dxf>
      <font>
        <b/>
        <i val="0"/>
        <color theme="0"/>
      </font>
      <fill>
        <patternFill>
          <bgColor theme="3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rgb="FFFFFF99"/>
        </patternFill>
      </fill>
    </dxf>
    <dxf>
      <font>
        <b/>
        <i val="0"/>
        <color theme="0"/>
      </font>
      <fill>
        <patternFill>
          <bgColor theme="3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rgb="FFFFFF99"/>
        </patternFill>
      </fill>
    </dxf>
    <dxf>
      <font>
        <b/>
        <i val="0"/>
        <color theme="0"/>
      </font>
      <fill>
        <patternFill>
          <bgColor theme="3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rgb="FFFFFF99"/>
        </patternFill>
      </fill>
    </dxf>
    <dxf>
      <font>
        <b/>
        <i val="0"/>
        <color theme="0"/>
      </font>
      <fill>
        <patternFill>
          <bgColor theme="3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rgb="FFFFFF99"/>
        </patternFill>
      </fill>
    </dxf>
    <dxf>
      <font>
        <b/>
        <i val="0"/>
        <color theme="0"/>
      </font>
      <fill>
        <patternFill>
          <bgColor theme="3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rgb="FFFFFF99"/>
        </patternFill>
      </fill>
    </dxf>
    <dxf>
      <font>
        <b/>
        <i val="0"/>
        <color theme="0"/>
      </font>
      <fill>
        <patternFill>
          <bgColor theme="3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rgb="FFFFFF99"/>
        </patternFill>
      </fill>
    </dxf>
    <dxf>
      <font>
        <b/>
        <i val="0"/>
        <color theme="0"/>
      </font>
      <fill>
        <patternFill>
          <bgColor theme="3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rgb="FFFFFF99"/>
        </patternFill>
      </fill>
    </dxf>
    <dxf>
      <font>
        <b/>
        <i val="0"/>
        <color theme="0"/>
      </font>
      <fill>
        <patternFill>
          <bgColor theme="3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rgb="FFFFFF99"/>
        </patternFill>
      </fill>
    </dxf>
    <dxf>
      <font>
        <b/>
        <i val="0"/>
        <color theme="0"/>
      </font>
      <fill>
        <patternFill>
          <bgColor theme="3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rgb="FFFFFF99"/>
        </patternFill>
      </fill>
    </dxf>
    <dxf>
      <font>
        <b/>
        <i val="0"/>
        <color theme="0"/>
      </font>
      <fill>
        <patternFill>
          <bgColor theme="3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rgb="FFFFFF99"/>
        </patternFill>
      </fill>
    </dxf>
    <dxf>
      <font>
        <b/>
        <i val="0"/>
        <color theme="0"/>
      </font>
      <fill>
        <patternFill>
          <bgColor theme="3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rgb="FFFFFF99"/>
        </patternFill>
      </fill>
    </dxf>
    <dxf>
      <font>
        <b/>
        <i val="0"/>
        <color theme="0"/>
      </font>
      <fill>
        <patternFill>
          <bgColor theme="3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rgb="FFFFFF99"/>
        </patternFill>
      </fill>
    </dxf>
    <dxf>
      <font>
        <b/>
        <i val="0"/>
        <color theme="0"/>
      </font>
      <fill>
        <patternFill>
          <bgColor theme="3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rgb="FFFFFF99"/>
        </patternFill>
      </fill>
    </dxf>
    <dxf>
      <font>
        <b/>
        <i val="0"/>
        <color theme="0"/>
      </font>
      <fill>
        <patternFill>
          <bgColor theme="3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rgb="FFFFFF99"/>
        </patternFill>
      </fill>
    </dxf>
    <dxf>
      <font>
        <b/>
        <i val="0"/>
        <color theme="0"/>
      </font>
      <fill>
        <patternFill>
          <bgColor theme="3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rgb="FFFFFF99"/>
        </patternFill>
      </fill>
    </dxf>
    <dxf>
      <font>
        <b/>
        <i val="0"/>
        <color theme="0"/>
      </font>
      <fill>
        <patternFill>
          <bgColor theme="3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rgb="FFFFFF99"/>
        </patternFill>
      </fill>
    </dxf>
    <dxf>
      <font>
        <b/>
        <i val="0"/>
        <color theme="0"/>
      </font>
      <fill>
        <patternFill>
          <bgColor theme="3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rgb="FFFFFF99"/>
        </patternFill>
      </fill>
    </dxf>
    <dxf>
      <font>
        <b/>
        <i val="0"/>
        <color theme="0"/>
      </font>
      <fill>
        <patternFill>
          <bgColor theme="3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C00000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rgb="FFFFFF99"/>
        </patternFill>
      </fill>
    </dxf>
    <dxf>
      <font>
        <b/>
        <i val="0"/>
        <color theme="0"/>
      </font>
      <fill>
        <patternFill>
          <bgColor theme="3"/>
        </patternFill>
      </fill>
    </dxf>
  </dxfs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I27"/>
  <sheetViews>
    <sheetView showGridLines="0" zoomScaleNormal="100" workbookViewId="0">
      <selection activeCell="B12" sqref="B12"/>
    </sheetView>
  </sheetViews>
  <sheetFormatPr defaultRowHeight="14.4"/>
  <sheetData>
    <row r="1" spans="2:6">
      <c r="B1" s="70" t="s">
        <v>39</v>
      </c>
    </row>
    <row r="2" spans="2:6">
      <c r="B2" s="70" t="s">
        <v>69</v>
      </c>
    </row>
    <row r="3" spans="2:6">
      <c r="B3" t="s">
        <v>40</v>
      </c>
    </row>
    <row r="4" spans="2:6">
      <c r="B4" t="s">
        <v>12</v>
      </c>
    </row>
    <row r="5" spans="2:6">
      <c r="B5" t="s">
        <v>41</v>
      </c>
    </row>
    <row r="8" spans="2:6">
      <c r="B8" t="s">
        <v>360</v>
      </c>
    </row>
    <row r="9" spans="2:6">
      <c r="B9" t="s">
        <v>361</v>
      </c>
    </row>
    <row r="11" spans="2:6">
      <c r="B11" t="s">
        <v>73</v>
      </c>
      <c r="C11" t="s">
        <v>357</v>
      </c>
    </row>
    <row r="13" spans="2:6">
      <c r="F13" t="s">
        <v>71</v>
      </c>
    </row>
    <row r="14" spans="2:6">
      <c r="F14" t="s">
        <v>72</v>
      </c>
    </row>
    <row r="18" spans="2:9">
      <c r="B18" t="s">
        <v>358</v>
      </c>
    </row>
    <row r="21" spans="2:9" ht="15" customHeight="1">
      <c r="B21" s="172" t="s">
        <v>359</v>
      </c>
      <c r="C21" s="172"/>
      <c r="D21" s="172"/>
      <c r="E21" s="172"/>
      <c r="F21" s="172"/>
      <c r="G21" s="172"/>
      <c r="H21" s="172"/>
      <c r="I21" s="172"/>
    </row>
    <row r="22" spans="2:9" ht="15" customHeight="1">
      <c r="B22" s="26"/>
      <c r="C22" s="26"/>
      <c r="D22" s="26"/>
      <c r="E22" s="26"/>
      <c r="F22" s="26"/>
      <c r="G22" s="26"/>
      <c r="H22" s="26"/>
      <c r="I22" s="26"/>
    </row>
    <row r="23" spans="2:9" s="11" customFormat="1" ht="30" customHeight="1">
      <c r="B23" s="173" t="s">
        <v>55</v>
      </c>
      <c r="C23" s="173"/>
      <c r="D23" s="173"/>
      <c r="E23" s="173"/>
      <c r="F23" s="173"/>
      <c r="G23" s="173"/>
      <c r="H23" s="173"/>
      <c r="I23" s="173"/>
    </row>
    <row r="24" spans="2:9" s="11" customFormat="1" ht="30" customHeight="1">
      <c r="B24" s="173" t="s">
        <v>20</v>
      </c>
      <c r="C24" s="173"/>
      <c r="D24" s="173"/>
      <c r="E24" s="173"/>
      <c r="F24" s="173"/>
      <c r="G24" s="173"/>
      <c r="H24" s="173"/>
      <c r="I24" s="173"/>
    </row>
    <row r="25" spans="2:9" s="11" customFormat="1" ht="30" customHeight="1">
      <c r="B25" s="173" t="s">
        <v>19</v>
      </c>
      <c r="C25" s="173"/>
      <c r="D25" s="173"/>
      <c r="E25" s="173"/>
      <c r="F25" s="173"/>
      <c r="G25" s="173"/>
      <c r="H25" s="173"/>
      <c r="I25" s="173"/>
    </row>
    <row r="26" spans="2:9" s="11" customFormat="1" ht="30" customHeight="1">
      <c r="B26" s="175" t="s">
        <v>56</v>
      </c>
      <c r="C26" s="175"/>
      <c r="D26" s="175"/>
      <c r="E26" s="175"/>
      <c r="F26" s="175"/>
      <c r="G26" s="175"/>
      <c r="H26" s="175"/>
      <c r="I26" s="175"/>
    </row>
    <row r="27" spans="2:9" s="11" customFormat="1" ht="30" customHeight="1">
      <c r="B27" s="174" t="s">
        <v>21</v>
      </c>
      <c r="C27" s="174"/>
      <c r="D27" s="174"/>
      <c r="E27" s="174"/>
      <c r="F27" s="174"/>
      <c r="G27" s="174"/>
      <c r="H27" s="174"/>
      <c r="I27" s="174"/>
    </row>
  </sheetData>
  <mergeCells count="6">
    <mergeCell ref="B21:I21"/>
    <mergeCell ref="B23:I23"/>
    <mergeCell ref="B27:I27"/>
    <mergeCell ref="B24:I24"/>
    <mergeCell ref="B25:I25"/>
    <mergeCell ref="B26:I26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B1:H30"/>
  <sheetViews>
    <sheetView topLeftCell="A10" zoomScaleNormal="100" workbookViewId="0">
      <selection activeCell="F22" sqref="F22"/>
    </sheetView>
  </sheetViews>
  <sheetFormatPr defaultRowHeight="14.4"/>
  <cols>
    <col min="2" max="2" width="37.5546875" customWidth="1"/>
    <col min="3" max="3" width="14.109375" customWidth="1"/>
    <col min="4" max="4" width="13.88671875" customWidth="1"/>
    <col min="5" max="5" width="13" customWidth="1"/>
    <col min="6" max="6" width="13.109375" customWidth="1"/>
  </cols>
  <sheetData>
    <row r="1" spans="2:8">
      <c r="B1" s="3"/>
      <c r="C1" s="3"/>
      <c r="D1" s="4"/>
      <c r="E1" s="4"/>
      <c r="F1" s="4"/>
      <c r="H1" s="2"/>
    </row>
    <row r="2" spans="2:8" ht="30.75" customHeight="1">
      <c r="B2" s="176" t="str">
        <f>UPPER('Prva strana '!B23:I23)</f>
        <v>1. RAČUN PRIHODA I RASHODA, RAČUN FINANCIRANJA, RASPOLOŽIVIH SREDSTVA IZ PRETHODNIH
    GODINA, TE  REZULTAT POSLOVANJA</v>
      </c>
      <c r="C2" s="177"/>
      <c r="D2" s="177"/>
      <c r="E2" s="177"/>
      <c r="F2" s="177"/>
      <c r="H2" s="2"/>
    </row>
    <row r="3" spans="2:8">
      <c r="B3" s="1"/>
      <c r="C3" s="1"/>
      <c r="D3" s="1"/>
      <c r="E3" s="1"/>
      <c r="F3" s="1"/>
    </row>
    <row r="4" spans="2:8">
      <c r="B4" s="5" t="s">
        <v>13</v>
      </c>
      <c r="C4" s="5"/>
      <c r="D4" s="5"/>
      <c r="E4" s="5"/>
      <c r="F4" s="5"/>
    </row>
    <row r="5" spans="2:8" s="11" customFormat="1" ht="43.2">
      <c r="B5" s="6" t="s">
        <v>0</v>
      </c>
      <c r="C5" s="9" t="s">
        <v>74</v>
      </c>
      <c r="D5" s="9" t="s">
        <v>337</v>
      </c>
      <c r="E5" s="9" t="s">
        <v>338</v>
      </c>
      <c r="F5" s="10" t="s">
        <v>1</v>
      </c>
    </row>
    <row r="6" spans="2:8">
      <c r="B6" s="12" t="s">
        <v>2</v>
      </c>
      <c r="C6" s="164">
        <v>6574885.6900000004</v>
      </c>
      <c r="D6" s="57">
        <v>7333289</v>
      </c>
      <c r="E6" s="57">
        <v>5698148.1900000004</v>
      </c>
      <c r="F6" s="58">
        <f>IF(D6&lt;&gt;0,(E6/D6)*100,"")</f>
        <v>77.702490519601781</v>
      </c>
    </row>
    <row r="7" spans="2:8">
      <c r="B7" s="12" t="s">
        <v>3</v>
      </c>
      <c r="C7" s="165">
        <v>0</v>
      </c>
      <c r="D7" s="57">
        <v>0</v>
      </c>
      <c r="E7" s="58">
        <v>0</v>
      </c>
      <c r="F7" s="58" t="str">
        <f t="shared" ref="F7:F10" si="0">IF(D7&lt;&gt;0,(E7/D7)*100,"")</f>
        <v/>
      </c>
    </row>
    <row r="8" spans="2:8">
      <c r="B8" s="13" t="s">
        <v>4</v>
      </c>
      <c r="C8" s="164">
        <v>6080741.9199999999</v>
      </c>
      <c r="D8" s="57">
        <v>6648283</v>
      </c>
      <c r="E8" s="57">
        <v>5792962.1900000004</v>
      </c>
      <c r="F8" s="58">
        <f t="shared" si="0"/>
        <v>87.134711172794539</v>
      </c>
    </row>
    <row r="9" spans="2:8">
      <c r="B9" s="13" t="s">
        <v>5</v>
      </c>
      <c r="C9" s="164">
        <v>242920.86</v>
      </c>
      <c r="D9" s="57">
        <v>371003</v>
      </c>
      <c r="E9" s="57">
        <v>251337.53</v>
      </c>
      <c r="F9" s="58">
        <f t="shared" si="0"/>
        <v>67.745417152961025</v>
      </c>
    </row>
    <row r="10" spans="2:8">
      <c r="B10" s="14" t="s">
        <v>6</v>
      </c>
      <c r="C10" s="166">
        <v>251222.9100000005</v>
      </c>
      <c r="D10" s="59">
        <f t="shared" ref="D10:E10" si="1">+D6+D7-D8-D9</f>
        <v>314003</v>
      </c>
      <c r="E10" s="59">
        <f t="shared" si="1"/>
        <v>-346151.53</v>
      </c>
      <c r="F10" s="58">
        <f t="shared" si="0"/>
        <v>-110.23828753228473</v>
      </c>
    </row>
    <row r="11" spans="2:8">
      <c r="B11" s="15"/>
      <c r="C11" s="60"/>
      <c r="D11" s="61"/>
      <c r="E11" s="61"/>
      <c r="F11" s="61"/>
    </row>
    <row r="12" spans="2:8">
      <c r="B12" s="5" t="s">
        <v>49</v>
      </c>
      <c r="C12" s="62"/>
      <c r="D12" s="62"/>
      <c r="E12" s="62"/>
      <c r="F12" s="62"/>
    </row>
    <row r="13" spans="2:8" ht="43.2">
      <c r="B13" s="55" t="s">
        <v>0</v>
      </c>
      <c r="C13" s="63" t="s">
        <v>74</v>
      </c>
      <c r="D13" s="9" t="str">
        <f>+D5</f>
        <v>Plan
 2020.</v>
      </c>
      <c r="E13" s="9" t="str">
        <f>+E5</f>
        <v>Izvršenje 
2020.</v>
      </c>
      <c r="F13" s="64" t="s">
        <v>1</v>
      </c>
    </row>
    <row r="14" spans="2:8">
      <c r="B14" s="12" t="s">
        <v>44</v>
      </c>
      <c r="C14" s="66"/>
      <c r="D14" s="65"/>
      <c r="E14" s="66"/>
      <c r="F14" s="58" t="str">
        <f t="shared" ref="F14:F16" si="2">IF(D14&lt;&gt;0,(E14/D14)*100,"")</f>
        <v/>
      </c>
    </row>
    <row r="15" spans="2:8">
      <c r="B15" s="72" t="s">
        <v>45</v>
      </c>
      <c r="C15" s="67"/>
      <c r="D15" s="65"/>
      <c r="E15" s="67"/>
      <c r="F15" s="58" t="str">
        <f t="shared" si="2"/>
        <v/>
      </c>
    </row>
    <row r="16" spans="2:8">
      <c r="B16" s="73" t="s">
        <v>46</v>
      </c>
      <c r="C16" s="65"/>
      <c r="D16" s="65"/>
      <c r="E16" s="65"/>
      <c r="F16" s="58" t="str">
        <f t="shared" si="2"/>
        <v/>
      </c>
    </row>
    <row r="17" spans="2:6">
      <c r="B17" s="15"/>
      <c r="C17" s="60"/>
      <c r="D17" s="61"/>
      <c r="E17" s="61"/>
      <c r="F17" s="61"/>
    </row>
    <row r="18" spans="2:6">
      <c r="B18" s="20" t="s">
        <v>47</v>
      </c>
      <c r="C18" s="62"/>
      <c r="D18" s="62"/>
      <c r="E18" s="62"/>
      <c r="F18" s="62"/>
    </row>
    <row r="19" spans="2:6" s="11" customFormat="1" ht="43.2">
      <c r="B19" s="16" t="s">
        <v>7</v>
      </c>
      <c r="C19" s="63" t="s">
        <v>74</v>
      </c>
      <c r="D19" s="9" t="str">
        <f>+D5</f>
        <v>Plan
 2020.</v>
      </c>
      <c r="E19" s="9" t="str">
        <f>+E13</f>
        <v>Izvršenje 
2020.</v>
      </c>
      <c r="F19" s="64" t="s">
        <v>1</v>
      </c>
    </row>
    <row r="20" spans="2:6">
      <c r="B20" s="163" t="str">
        <f>IF(E20&gt;0,"Višak prihoda poslovanja","Manjak prihoda poslovanja")</f>
        <v>Manjak prihoda poslovanja</v>
      </c>
      <c r="C20" s="159"/>
      <c r="D20" s="57">
        <v>0</v>
      </c>
      <c r="E20" s="57">
        <f>+E6-E8</f>
        <v>-94814</v>
      </c>
      <c r="F20" s="58" t="str">
        <f t="shared" ref="F20" si="3">IF(D20&lt;&gt;0,(E20/D20)*100,"")</f>
        <v/>
      </c>
    </row>
    <row r="21" spans="2:6">
      <c r="B21" s="12" t="str">
        <f>IF(E21&gt;0,"Višak prihoda od nefinancijske imovine","Manjak prihoda od nefinancijske imovine")</f>
        <v>Manjak prihoda od nefinancijske imovine</v>
      </c>
      <c r="C21" s="159"/>
      <c r="D21" s="57">
        <v>0</v>
      </c>
      <c r="E21" s="57">
        <f>-E9</f>
        <v>-251337.53</v>
      </c>
      <c r="F21" s="58" t="str">
        <f>IF(D21&lt;&gt;0,(E21/D21)*100,"")</f>
        <v/>
      </c>
    </row>
    <row r="22" spans="2:6">
      <c r="B22" s="17" t="s">
        <v>339</v>
      </c>
      <c r="C22" s="159"/>
      <c r="D22" s="57">
        <v>0</v>
      </c>
      <c r="E22" s="57">
        <f>D22+E20+E21</f>
        <v>-346151.53</v>
      </c>
      <c r="F22" s="58" t="str">
        <f t="shared" ref="F22" si="4">IF(D22&lt;&gt;0,(E22/D22)*100,"")</f>
        <v/>
      </c>
    </row>
    <row r="23" spans="2:6">
      <c r="B23" s="18"/>
      <c r="C23" s="68"/>
      <c r="D23" s="61"/>
      <c r="E23" s="61"/>
      <c r="F23" s="69"/>
    </row>
    <row r="24" spans="2:6">
      <c r="B24" s="20" t="s">
        <v>48</v>
      </c>
      <c r="C24" s="62"/>
      <c r="D24" s="62"/>
      <c r="E24" s="62"/>
      <c r="F24" s="62"/>
    </row>
    <row r="25" spans="2:6" s="11" customFormat="1" ht="43.2">
      <c r="B25" s="16" t="s">
        <v>7</v>
      </c>
      <c r="C25" s="63" t="s">
        <v>74</v>
      </c>
      <c r="D25" s="9" t="str">
        <f>+D19</f>
        <v>Plan
 2020.</v>
      </c>
      <c r="E25" s="9" t="str">
        <f>+E19</f>
        <v>Izvršenje 
2020.</v>
      </c>
      <c r="F25" s="64" t="s">
        <v>1</v>
      </c>
    </row>
    <row r="26" spans="2:6">
      <c r="B26" s="12" t="s">
        <v>8</v>
      </c>
      <c r="C26" s="160">
        <v>6574885.6900000004</v>
      </c>
      <c r="D26" s="57">
        <f>+D6+D7</f>
        <v>7333289</v>
      </c>
      <c r="E26" s="56">
        <f>+E6+E7</f>
        <v>5698148.1900000004</v>
      </c>
      <c r="F26" s="58">
        <f t="shared" ref="F26:F29" si="5">IF(D26&lt;&gt;0,(E26/D26)*100,"")</f>
        <v>77.702490519601781</v>
      </c>
    </row>
    <row r="27" spans="2:6">
      <c r="B27" s="12" t="s">
        <v>9</v>
      </c>
      <c r="C27" s="161">
        <v>6323662.7800000003</v>
      </c>
      <c r="D27" s="57">
        <f>+D8+D9</f>
        <v>7019286</v>
      </c>
      <c r="E27" s="59">
        <f>+E8+E9</f>
        <v>6044299.7200000007</v>
      </c>
      <c r="F27" s="58">
        <f t="shared" si="5"/>
        <v>86.109893798315113</v>
      </c>
    </row>
    <row r="28" spans="2:6">
      <c r="B28" s="19" t="s">
        <v>10</v>
      </c>
      <c r="C28" s="161">
        <v>251222.9100000005</v>
      </c>
      <c r="D28" s="57">
        <f>+D10</f>
        <v>314003</v>
      </c>
      <c r="E28" s="59">
        <f>+E10</f>
        <v>-346151.53</v>
      </c>
      <c r="F28" s="58"/>
    </row>
    <row r="29" spans="2:6">
      <c r="B29" s="14" t="s">
        <v>14</v>
      </c>
      <c r="C29" s="161">
        <v>14483</v>
      </c>
      <c r="D29" s="57">
        <v>409373</v>
      </c>
      <c r="E29" s="59">
        <v>238983</v>
      </c>
      <c r="F29" s="58">
        <f t="shared" si="5"/>
        <v>58.377811922134583</v>
      </c>
    </row>
    <row r="30" spans="2:6">
      <c r="B30" s="19" t="s">
        <v>11</v>
      </c>
      <c r="C30" s="162">
        <v>265705.9100000005</v>
      </c>
      <c r="D30" s="57" t="s">
        <v>290</v>
      </c>
      <c r="E30" s="79">
        <f>+E28+E29</f>
        <v>-107168.53000000003</v>
      </c>
      <c r="F30" s="58"/>
    </row>
  </sheetData>
  <mergeCells count="1">
    <mergeCell ref="B2:F2"/>
  </mergeCells>
  <dataValidations disablePrompts="1" count="2">
    <dataValidation type="whole" operator="greaterThanOrEqual" allowBlank="1" showErrorMessage="1" errorTitle="Neispravan iznos" error="Vrijednost mora biti cjelobrojna numerička veća ili jednaka nuli" sqref="E15 C15">
      <formula1>0</formula1>
    </dataValidation>
    <dataValidation type="whole" operator="notEqual" allowBlank="1" showInputMessage="1" showErrorMessage="1" errorTitle="Nedopušten unos" error="Dopušten je unos samo cjelobrojnih zaokruženih vrijednosti. Na sva polja dopušten je unos i pozitivnih i negativnih iznosa, a kontrole će javiti pogrešku ako je upisan negativan iznos gdje ne bi smio biti" sqref="E15 C15">
      <formula1>9999999999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B3:E51"/>
  <sheetViews>
    <sheetView topLeftCell="A3" zoomScaleNormal="100" workbookViewId="0">
      <selection activeCell="I3" sqref="I3"/>
    </sheetView>
  </sheetViews>
  <sheetFormatPr defaultColWidth="9.109375" defaultRowHeight="14.4"/>
  <cols>
    <col min="1" max="1" width="9.109375" style="21"/>
    <col min="2" max="2" width="41" style="21" customWidth="1"/>
    <col min="3" max="3" width="17.88671875" style="21" customWidth="1"/>
    <col min="4" max="4" width="18" style="21" customWidth="1"/>
    <col min="5" max="5" width="13.109375" style="21" customWidth="1"/>
    <col min="6" max="16384" width="9.109375" style="21"/>
  </cols>
  <sheetData>
    <row r="3" spans="2:5" ht="15.6">
      <c r="B3" s="179" t="s">
        <v>18</v>
      </c>
      <c r="C3" s="179"/>
      <c r="D3" s="179"/>
      <c r="E3" s="179"/>
    </row>
    <row r="4" spans="2:5" ht="15.6">
      <c r="B4" s="25"/>
      <c r="C4" s="25"/>
      <c r="D4" s="25"/>
      <c r="E4" s="25"/>
    </row>
    <row r="5" spans="2:5">
      <c r="B5" s="180" t="s">
        <v>294</v>
      </c>
      <c r="C5" s="180"/>
      <c r="D5" s="180"/>
      <c r="E5" s="180"/>
    </row>
    <row r="6" spans="2:5">
      <c r="B6" s="16" t="s">
        <v>7</v>
      </c>
      <c r="C6" s="9" t="s">
        <v>335</v>
      </c>
      <c r="D6" s="9" t="s">
        <v>336</v>
      </c>
      <c r="E6" s="10" t="s">
        <v>17</v>
      </c>
    </row>
    <row r="7" spans="2:5">
      <c r="B7" s="12" t="s">
        <v>8</v>
      </c>
      <c r="C7" s="7">
        <v>4185431</v>
      </c>
      <c r="D7" s="168">
        <v>3786753</v>
      </c>
      <c r="E7" s="8">
        <f>(D7/C7)*100</f>
        <v>90.474624954992692</v>
      </c>
    </row>
    <row r="8" spans="2:5">
      <c r="B8" s="12" t="s">
        <v>9</v>
      </c>
      <c r="C8" s="7">
        <v>4185431</v>
      </c>
      <c r="D8" s="169">
        <v>3801468</v>
      </c>
      <c r="E8" s="8">
        <f t="shared" ref="E8" si="0">(D8/C8)*100</f>
        <v>90.826201650439344</v>
      </c>
    </row>
    <row r="9" spans="2:5">
      <c r="B9" s="19" t="s">
        <v>10</v>
      </c>
      <c r="C9" s="7">
        <f>+C7-C8</f>
        <v>0</v>
      </c>
      <c r="D9" s="169">
        <f>+D7-D8</f>
        <v>-14715</v>
      </c>
      <c r="E9" s="8">
        <v>0</v>
      </c>
    </row>
    <row r="10" spans="2:5">
      <c r="B10" s="14" t="s">
        <v>14</v>
      </c>
      <c r="C10" s="7">
        <v>0</v>
      </c>
      <c r="D10" s="169">
        <v>-170391</v>
      </c>
      <c r="E10" s="8">
        <v>0</v>
      </c>
    </row>
    <row r="11" spans="2:5">
      <c r="B11" s="19" t="s">
        <v>11</v>
      </c>
      <c r="C11" s="7">
        <v>0</v>
      </c>
      <c r="D11" s="170">
        <f>D9+D10</f>
        <v>-185106</v>
      </c>
      <c r="E11" s="8">
        <v>0</v>
      </c>
    </row>
    <row r="12" spans="2:5">
      <c r="B12" s="22"/>
    </row>
    <row r="13" spans="2:5">
      <c r="B13" s="178" t="s">
        <v>295</v>
      </c>
      <c r="C13" s="178"/>
      <c r="D13" s="178"/>
      <c r="E13" s="178"/>
    </row>
    <row r="14" spans="2:5">
      <c r="B14" s="16" t="s">
        <v>7</v>
      </c>
      <c r="C14" s="9" t="str">
        <f>+C$6</f>
        <v>Plan 2020.</v>
      </c>
      <c r="D14" s="9" t="str">
        <f>+D$6</f>
        <v>Izvršenje 2020.</v>
      </c>
      <c r="E14" s="10" t="s">
        <v>17</v>
      </c>
    </row>
    <row r="15" spans="2:5">
      <c r="B15" s="12" t="s">
        <v>8</v>
      </c>
      <c r="C15" s="7">
        <v>966294</v>
      </c>
      <c r="D15" s="7">
        <v>632738</v>
      </c>
      <c r="E15" s="8">
        <f>(D15/C15)*100</f>
        <v>65.480899188031799</v>
      </c>
    </row>
    <row r="16" spans="2:5">
      <c r="B16" s="12" t="s">
        <v>9</v>
      </c>
      <c r="C16" s="7">
        <v>966294</v>
      </c>
      <c r="D16" s="7">
        <v>625194</v>
      </c>
      <c r="E16" s="8">
        <f t="shared" ref="E16" si="1">(D16/C16)*100</f>
        <v>64.700184415923104</v>
      </c>
    </row>
    <row r="17" spans="2:5">
      <c r="B17" s="19" t="s">
        <v>10</v>
      </c>
      <c r="C17" s="7">
        <f>+C15-C16</f>
        <v>0</v>
      </c>
      <c r="D17" s="7">
        <f>+D15-D16</f>
        <v>7544</v>
      </c>
      <c r="E17" s="8">
        <v>0</v>
      </c>
    </row>
    <row r="18" spans="2:5">
      <c r="B18" s="14" t="s">
        <v>14</v>
      </c>
      <c r="C18" s="7">
        <v>0</v>
      </c>
      <c r="D18" s="7">
        <v>283979</v>
      </c>
      <c r="E18" s="8">
        <v>0</v>
      </c>
    </row>
    <row r="19" spans="2:5">
      <c r="B19" s="19" t="s">
        <v>11</v>
      </c>
      <c r="C19" s="7">
        <f>+C17+C18</f>
        <v>0</v>
      </c>
      <c r="D19" s="24">
        <f>+D17+D18</f>
        <v>291523</v>
      </c>
      <c r="E19" s="8">
        <v>0</v>
      </c>
    </row>
    <row r="20" spans="2:5">
      <c r="B20" s="22"/>
    </row>
    <row r="21" spans="2:5">
      <c r="B21" s="178" t="s">
        <v>296</v>
      </c>
      <c r="C21" s="178"/>
      <c r="D21" s="178"/>
      <c r="E21" s="178"/>
    </row>
    <row r="22" spans="2:5">
      <c r="B22" s="16" t="s">
        <v>7</v>
      </c>
      <c r="C22" s="9" t="str">
        <f>+C$6</f>
        <v>Plan 2020.</v>
      </c>
      <c r="D22" s="9" t="str">
        <f>+D$6</f>
        <v>Izvršenje 2020.</v>
      </c>
      <c r="E22" s="10" t="s">
        <v>17</v>
      </c>
    </row>
    <row r="23" spans="2:5">
      <c r="B23" s="12" t="s">
        <v>8</v>
      </c>
      <c r="C23" s="7">
        <v>1903414</v>
      </c>
      <c r="D23" s="7">
        <v>1041321</v>
      </c>
      <c r="E23" s="8">
        <f>(D23/C23)*100</f>
        <v>54.708066663374332</v>
      </c>
    </row>
    <row r="24" spans="2:5">
      <c r="B24" s="12" t="s">
        <v>9</v>
      </c>
      <c r="C24" s="7">
        <v>1903414</v>
      </c>
      <c r="D24" s="7">
        <v>1463538</v>
      </c>
      <c r="E24" s="8">
        <f t="shared" ref="E24" si="2">(D24/C24)*100</f>
        <v>76.890156319119228</v>
      </c>
    </row>
    <row r="25" spans="2:5">
      <c r="B25" s="19" t="s">
        <v>10</v>
      </c>
      <c r="C25" s="7">
        <f>+C23-C24</f>
        <v>0</v>
      </c>
      <c r="D25" s="7">
        <f>+D23-D24</f>
        <v>-422217</v>
      </c>
      <c r="E25" s="8">
        <v>0</v>
      </c>
    </row>
    <row r="26" spans="2:5">
      <c r="B26" s="14" t="s">
        <v>14</v>
      </c>
      <c r="C26" s="7">
        <v>0</v>
      </c>
      <c r="D26" s="7">
        <v>87613</v>
      </c>
      <c r="E26" s="8">
        <v>0</v>
      </c>
    </row>
    <row r="27" spans="2:5">
      <c r="B27" s="19" t="s">
        <v>11</v>
      </c>
      <c r="C27" s="7">
        <v>0</v>
      </c>
      <c r="D27" s="24">
        <f>+D25+D26</f>
        <v>-334604</v>
      </c>
      <c r="E27" s="8">
        <v>0</v>
      </c>
    </row>
    <row r="28" spans="2:5">
      <c r="B28" s="22"/>
    </row>
    <row r="29" spans="2:5" ht="15" customHeight="1">
      <c r="B29" s="180" t="s">
        <v>297</v>
      </c>
      <c r="C29" s="180"/>
      <c r="D29" s="180"/>
      <c r="E29" s="180"/>
    </row>
    <row r="30" spans="2:5">
      <c r="B30" s="16" t="s">
        <v>7</v>
      </c>
      <c r="C30" s="9" t="str">
        <f>+C$6</f>
        <v>Plan 2020.</v>
      </c>
      <c r="D30" s="9" t="str">
        <f>+D$6</f>
        <v>Izvršenje 2020.</v>
      </c>
      <c r="E30" s="10" t="s">
        <v>17</v>
      </c>
    </row>
    <row r="31" spans="2:5">
      <c r="B31" s="12" t="s">
        <v>8</v>
      </c>
      <c r="C31" s="7">
        <v>124370</v>
      </c>
      <c r="D31" s="7">
        <v>124370</v>
      </c>
      <c r="E31" s="8">
        <f>(D31/C31)*100</f>
        <v>100</v>
      </c>
    </row>
    <row r="32" spans="2:5">
      <c r="B32" s="12" t="s">
        <v>9</v>
      </c>
      <c r="C32" s="7">
        <v>124370</v>
      </c>
      <c r="D32" s="7">
        <v>124370</v>
      </c>
      <c r="E32" s="8">
        <f t="shared" ref="E32" si="3">(D32/C32)*100</f>
        <v>100</v>
      </c>
    </row>
    <row r="33" spans="2:5">
      <c r="B33" s="19" t="s">
        <v>10</v>
      </c>
      <c r="C33" s="7">
        <v>0</v>
      </c>
      <c r="D33" s="7">
        <f>+D31-D32</f>
        <v>0</v>
      </c>
      <c r="E33" s="8">
        <v>0</v>
      </c>
    </row>
    <row r="34" spans="2:5">
      <c r="B34" s="14" t="s">
        <v>14</v>
      </c>
      <c r="C34" s="7">
        <v>0</v>
      </c>
      <c r="D34" s="7">
        <v>0</v>
      </c>
      <c r="E34" s="8">
        <v>0</v>
      </c>
    </row>
    <row r="35" spans="2:5">
      <c r="B35" s="19" t="s">
        <v>11</v>
      </c>
      <c r="C35" s="7">
        <v>0</v>
      </c>
      <c r="D35" s="24">
        <f>+D33+D34</f>
        <v>0</v>
      </c>
      <c r="E35" s="8">
        <v>0</v>
      </c>
    </row>
    <row r="37" spans="2:5">
      <c r="B37" s="178" t="s">
        <v>298</v>
      </c>
      <c r="C37" s="178"/>
      <c r="D37" s="178"/>
      <c r="E37" s="178"/>
    </row>
    <row r="38" spans="2:5">
      <c r="B38" s="16" t="s">
        <v>7</v>
      </c>
      <c r="C38" s="9" t="str">
        <f>+C$6</f>
        <v>Plan 2020.</v>
      </c>
      <c r="D38" s="9" t="str">
        <f>+D$6</f>
        <v>Izvršenje 2020.</v>
      </c>
      <c r="E38" s="10" t="s">
        <v>17</v>
      </c>
    </row>
    <row r="39" spans="2:5">
      <c r="B39" s="12" t="s">
        <v>8</v>
      </c>
      <c r="C39" s="7">
        <v>153780</v>
      </c>
      <c r="D39" s="7">
        <v>112965</v>
      </c>
      <c r="E39" s="8">
        <f>(D39/C39)*100</f>
        <v>73.458837300039022</v>
      </c>
    </row>
    <row r="40" spans="2:5">
      <c r="B40" s="12" t="s">
        <v>9</v>
      </c>
      <c r="C40" s="7">
        <v>153780</v>
      </c>
      <c r="D40" s="7">
        <v>29728</v>
      </c>
      <c r="E40" s="8">
        <f t="shared" ref="E40" si="4">(D40/C40)*100</f>
        <v>19.33151255039667</v>
      </c>
    </row>
    <row r="41" spans="2:5">
      <c r="B41" s="19" t="s">
        <v>10</v>
      </c>
      <c r="C41" s="7">
        <f>+C39-C40</f>
        <v>0</v>
      </c>
      <c r="D41" s="7">
        <f>+D39-D40</f>
        <v>83237</v>
      </c>
      <c r="E41" s="8">
        <v>0</v>
      </c>
    </row>
    <row r="42" spans="2:5">
      <c r="B42" s="14" t="s">
        <v>14</v>
      </c>
      <c r="C42" s="7">
        <v>0</v>
      </c>
      <c r="D42" s="7">
        <v>37780</v>
      </c>
      <c r="E42" s="8">
        <v>0</v>
      </c>
    </row>
    <row r="43" spans="2:5">
      <c r="B43" s="19" t="s">
        <v>11</v>
      </c>
      <c r="C43" s="7">
        <f>+C41+C42</f>
        <v>0</v>
      </c>
      <c r="D43" s="24">
        <f>+D41+D42</f>
        <v>121017</v>
      </c>
      <c r="E43" s="8">
        <v>0</v>
      </c>
    </row>
    <row r="45" spans="2:5">
      <c r="B45" s="23" t="s">
        <v>50</v>
      </c>
    </row>
    <row r="46" spans="2:5">
      <c r="B46" s="16" t="s">
        <v>7</v>
      </c>
      <c r="C46" s="9" t="str">
        <f>+C$6</f>
        <v>Plan 2020.</v>
      </c>
      <c r="D46" s="9" t="str">
        <f>+D$6</f>
        <v>Izvršenje 2020.</v>
      </c>
      <c r="E46" s="10" t="s">
        <v>17</v>
      </c>
    </row>
    <row r="47" spans="2:5">
      <c r="B47" s="12" t="s">
        <v>8</v>
      </c>
      <c r="C47" s="7">
        <f>+C7+C15+C23+C31+C39</f>
        <v>7333289</v>
      </c>
      <c r="D47" s="7">
        <f>+D7+D15+D23+D31+D39</f>
        <v>5698147</v>
      </c>
      <c r="E47" s="8">
        <f>(D47/C47)*100</f>
        <v>77.702474292230946</v>
      </c>
    </row>
    <row r="48" spans="2:5">
      <c r="B48" s="12" t="s">
        <v>9</v>
      </c>
      <c r="C48" s="7">
        <f>+C8+C16+C24+C32+C40</f>
        <v>7333289</v>
      </c>
      <c r="D48" s="7">
        <f>+D8+D16+D24+D32+D40</f>
        <v>6044298</v>
      </c>
      <c r="E48" s="8">
        <f t="shared" ref="E48" si="5">(D48/C48)*100</f>
        <v>82.422743737496234</v>
      </c>
    </row>
    <row r="49" spans="2:5">
      <c r="B49" s="19" t="s">
        <v>10</v>
      </c>
      <c r="C49" s="7">
        <f>+C47-C48</f>
        <v>0</v>
      </c>
      <c r="D49" s="7">
        <f>+D47-D48</f>
        <v>-346151</v>
      </c>
      <c r="E49" s="8">
        <v>0</v>
      </c>
    </row>
    <row r="50" spans="2:5">
      <c r="B50" s="14" t="s">
        <v>14</v>
      </c>
      <c r="C50" s="7">
        <v>0</v>
      </c>
      <c r="D50" s="7">
        <v>238983</v>
      </c>
      <c r="E50" s="8">
        <v>0</v>
      </c>
    </row>
    <row r="51" spans="2:5">
      <c r="B51" s="19" t="s">
        <v>11</v>
      </c>
      <c r="C51" s="7">
        <f>+C49+C50</f>
        <v>0</v>
      </c>
      <c r="D51" s="24">
        <f>+D49+D50</f>
        <v>-107168</v>
      </c>
      <c r="E51" s="8">
        <v>0</v>
      </c>
    </row>
  </sheetData>
  <mergeCells count="6">
    <mergeCell ref="B37:E37"/>
    <mergeCell ref="B3:E3"/>
    <mergeCell ref="B29:E29"/>
    <mergeCell ref="B21:E21"/>
    <mergeCell ref="B13:E13"/>
    <mergeCell ref="B5:E5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6"/>
  <sheetViews>
    <sheetView workbookViewId="0">
      <selection activeCell="G26" sqref="G26"/>
    </sheetView>
  </sheetViews>
  <sheetFormatPr defaultRowHeight="14.4"/>
  <cols>
    <col min="1" max="1" width="2.5546875" style="88" customWidth="1"/>
    <col min="2" max="2" width="9.88671875" style="88" customWidth="1"/>
    <col min="3" max="3" width="8.33203125" style="88" customWidth="1"/>
    <col min="4" max="4" width="52.88671875" style="88" customWidth="1"/>
    <col min="5" max="5" width="11.6640625" style="89" bestFit="1" customWidth="1"/>
    <col min="6" max="6" width="12" style="89" bestFit="1" customWidth="1"/>
    <col min="7" max="7" width="8.33203125" style="90" bestFit="1" customWidth="1"/>
  </cols>
  <sheetData>
    <row r="1" spans="2:7">
      <c r="B1" s="70" t="s">
        <v>39</v>
      </c>
      <c r="C1" s="70"/>
      <c r="D1" s="70"/>
    </row>
    <row r="2" spans="2:7">
      <c r="B2" s="70" t="s">
        <v>289</v>
      </c>
      <c r="C2" s="70"/>
      <c r="D2" s="70"/>
    </row>
    <row r="3" spans="2:7">
      <c r="B3" s="70" t="s">
        <v>41</v>
      </c>
      <c r="C3" s="70"/>
      <c r="D3" s="70"/>
    </row>
    <row r="4" spans="2:7">
      <c r="B4" s="70"/>
      <c r="C4" s="70"/>
      <c r="D4" s="70"/>
    </row>
    <row r="5" spans="2:7">
      <c r="B5" s="70" t="s">
        <v>290</v>
      </c>
      <c r="C5" s="70"/>
      <c r="D5" s="70" t="s">
        <v>291</v>
      </c>
    </row>
    <row r="6" spans="2:7">
      <c r="B6" s="70"/>
    </row>
    <row r="7" spans="2:7">
      <c r="B7" s="144" t="s">
        <v>290</v>
      </c>
      <c r="C7" s="145" t="s">
        <v>290</v>
      </c>
      <c r="D7" s="91" t="s">
        <v>75</v>
      </c>
      <c r="E7" s="92" t="s">
        <v>42</v>
      </c>
      <c r="F7" s="92" t="s">
        <v>43</v>
      </c>
      <c r="G7" s="93" t="s">
        <v>76</v>
      </c>
    </row>
    <row r="8" spans="2:7">
      <c r="B8" s="94" t="s">
        <v>15</v>
      </c>
      <c r="C8" s="95"/>
      <c r="D8" s="95"/>
      <c r="E8" s="96">
        <f>SUM(E9:E13)</f>
        <v>7306565.6799999997</v>
      </c>
      <c r="F8" s="96">
        <f t="shared" ref="F8:G8" si="0">SUM(F9:F13)</f>
        <v>5698148.1899999995</v>
      </c>
      <c r="G8" s="96">
        <f t="shared" si="0"/>
        <v>3.8598495843076508</v>
      </c>
    </row>
    <row r="9" spans="2:7">
      <c r="B9" s="97" t="s">
        <v>77</v>
      </c>
      <c r="C9" s="97" t="s">
        <v>78</v>
      </c>
      <c r="D9" s="98" t="s">
        <v>79</v>
      </c>
      <c r="E9" s="99">
        <f>+E42</f>
        <v>4185431</v>
      </c>
      <c r="F9" s="99">
        <f>+F42</f>
        <v>3786753.65</v>
      </c>
      <c r="G9" s="100">
        <f>SUM(F9/E9)</f>
        <v>0.90474640485053981</v>
      </c>
    </row>
    <row r="10" spans="2:7">
      <c r="B10" s="101" t="s">
        <v>77</v>
      </c>
      <c r="C10" s="101" t="s">
        <v>80</v>
      </c>
      <c r="D10" s="102" t="s">
        <v>81</v>
      </c>
      <c r="E10" s="103">
        <f>+E45</f>
        <v>124370</v>
      </c>
      <c r="F10" s="103">
        <f>+F45</f>
        <v>124369.92</v>
      </c>
      <c r="G10" s="105">
        <f t="shared" ref="G10:G13" si="1">SUM(F10/E10)</f>
        <v>0.99999935675806062</v>
      </c>
    </row>
    <row r="11" spans="2:7">
      <c r="B11" s="101" t="s">
        <v>77</v>
      </c>
      <c r="C11" s="101" t="s">
        <v>82</v>
      </c>
      <c r="D11" s="102" t="s">
        <v>83</v>
      </c>
      <c r="E11" s="106">
        <f>+E49</f>
        <v>939570.67999999993</v>
      </c>
      <c r="F11" s="106">
        <f t="shared" ref="F11" si="2">+F49</f>
        <v>632738.06999999995</v>
      </c>
      <c r="G11" s="105">
        <f t="shared" si="1"/>
        <v>0.67343317907706524</v>
      </c>
    </row>
    <row r="12" spans="2:7">
      <c r="B12" s="108" t="s">
        <v>77</v>
      </c>
      <c r="C12" s="108" t="s">
        <v>84</v>
      </c>
      <c r="D12" s="109" t="s">
        <v>85</v>
      </c>
      <c r="E12" s="103">
        <f>+E56</f>
        <v>1903414</v>
      </c>
      <c r="F12" s="103">
        <f>+F56</f>
        <v>1041321.33</v>
      </c>
      <c r="G12" s="105">
        <f t="shared" si="1"/>
        <v>0.54708084000643054</v>
      </c>
    </row>
    <row r="13" spans="2:7">
      <c r="B13" s="101" t="s">
        <v>77</v>
      </c>
      <c r="C13" s="101" t="s">
        <v>86</v>
      </c>
      <c r="D13" s="102" t="s">
        <v>87</v>
      </c>
      <c r="E13" s="106">
        <f>+E71</f>
        <v>153780</v>
      </c>
      <c r="F13" s="106">
        <f>+F71</f>
        <v>112965.22</v>
      </c>
      <c r="G13" s="110">
        <f t="shared" si="1"/>
        <v>0.7345898036155547</v>
      </c>
    </row>
    <row r="14" spans="2:7">
      <c r="B14" s="94" t="s">
        <v>88</v>
      </c>
      <c r="C14" s="95"/>
      <c r="D14" s="95"/>
      <c r="E14" s="96">
        <f t="shared" ref="E14" si="3">SUM(E15:E19)</f>
        <v>6524502</v>
      </c>
      <c r="F14" s="96">
        <f>SUM(F15:F19)</f>
        <v>6044299.7200000007</v>
      </c>
      <c r="G14" s="111">
        <f>SUM(F14/E14)</f>
        <v>0.92640016356803945</v>
      </c>
    </row>
    <row r="15" spans="2:7">
      <c r="B15" s="97" t="s">
        <v>77</v>
      </c>
      <c r="C15" s="97" t="s">
        <v>78</v>
      </c>
      <c r="D15" s="98" t="s">
        <v>79</v>
      </c>
      <c r="E15" s="99">
        <f>+E76+E128+E158+E186+E230+E276+E326+E337</f>
        <v>4185431</v>
      </c>
      <c r="F15" s="99">
        <f>+F76+F128+F158+F186+F230+F276+F326+F337</f>
        <v>3801468.16</v>
      </c>
      <c r="G15" s="100">
        <f>SUM(F15/E15)</f>
        <v>0.90826205473223665</v>
      </c>
    </row>
    <row r="16" spans="2:7">
      <c r="B16" s="101" t="s">
        <v>77</v>
      </c>
      <c r="C16" s="101" t="s">
        <v>80</v>
      </c>
      <c r="D16" s="102" t="s">
        <v>81</v>
      </c>
      <c r="E16" s="103">
        <f>SUM(E345+E395)</f>
        <v>124370</v>
      </c>
      <c r="F16" s="103">
        <f>SUM(F345+F395)</f>
        <v>124369.92</v>
      </c>
      <c r="G16" s="103" t="e">
        <f>SUM(G339+#REF!)</f>
        <v>#REF!</v>
      </c>
    </row>
    <row r="17" spans="2:7">
      <c r="B17" s="101" t="s">
        <v>77</v>
      </c>
      <c r="C17" s="101" t="s">
        <v>82</v>
      </c>
      <c r="D17" s="102" t="s">
        <v>83</v>
      </c>
      <c r="E17" s="106">
        <f>+E96+E136+E164+E194+E217+E246+E279+E306+E330</f>
        <v>966294</v>
      </c>
      <c r="F17" s="106">
        <f>+F96+F136+F164+F194+F217+F246+F279+F306+F330</f>
        <v>625194.3600000001</v>
      </c>
      <c r="G17" s="105">
        <f t="shared" ref="G17:G19" si="4">SUM(F17/E17)</f>
        <v>0.64700221671665159</v>
      </c>
    </row>
    <row r="18" spans="2:7">
      <c r="B18" s="108" t="s">
        <v>77</v>
      </c>
      <c r="C18" s="108" t="s">
        <v>84</v>
      </c>
      <c r="D18" s="109" t="s">
        <v>85</v>
      </c>
      <c r="E18" s="103">
        <f>+E125+E145+E171+E203+E220+E224+E255+E291+E334+E355+E374+E316</f>
        <v>1094627</v>
      </c>
      <c r="F18" s="103">
        <f>+F125+F145+F171+F203+F220+F224+F255+F291+F334+F355+F374+F316+F358</f>
        <v>1463538.69</v>
      </c>
      <c r="G18" s="105">
        <f t="shared" si="4"/>
        <v>1.3370204553697287</v>
      </c>
    </row>
    <row r="19" spans="2:7">
      <c r="B19" s="101" t="s">
        <v>77</v>
      </c>
      <c r="C19" s="101" t="s">
        <v>86</v>
      </c>
      <c r="D19" s="102" t="s">
        <v>87</v>
      </c>
      <c r="E19" s="106">
        <f>+E153+E179+E214+E269+E295+E321+E341</f>
        <v>153780</v>
      </c>
      <c r="F19" s="106">
        <f>+F153+F179+F214+F269+F295+F321+F341</f>
        <v>29728.59</v>
      </c>
      <c r="G19" s="110">
        <f t="shared" si="4"/>
        <v>0.1933189621537261</v>
      </c>
    </row>
    <row r="20" spans="2:7">
      <c r="B20" s="94" t="s">
        <v>89</v>
      </c>
      <c r="C20" s="95"/>
      <c r="D20" s="95"/>
      <c r="E20" s="96">
        <f t="shared" ref="E20:F20" si="5">SUM(E21:E25)</f>
        <v>0</v>
      </c>
      <c r="F20" s="96">
        <f t="shared" si="5"/>
        <v>-346151.53000000038</v>
      </c>
      <c r="G20" s="111" t="s">
        <v>287</v>
      </c>
    </row>
    <row r="21" spans="2:7">
      <c r="B21" s="97" t="s">
        <v>77</v>
      </c>
      <c r="C21" s="97" t="s">
        <v>78</v>
      </c>
      <c r="D21" s="98" t="s">
        <v>79</v>
      </c>
      <c r="E21" s="99">
        <f>+E9-E15</f>
        <v>0</v>
      </c>
      <c r="F21" s="99">
        <f t="shared" ref="F21" si="6">+F9-F15</f>
        <v>-14714.510000000242</v>
      </c>
      <c r="G21" s="112">
        <v>0</v>
      </c>
    </row>
    <row r="22" spans="2:7">
      <c r="B22" s="101" t="s">
        <v>77</v>
      </c>
      <c r="C22" s="101" t="s">
        <v>80</v>
      </c>
      <c r="D22" s="102" t="s">
        <v>81</v>
      </c>
      <c r="E22" s="103">
        <f t="shared" ref="E22:F25" si="7">+E10-E16</f>
        <v>0</v>
      </c>
      <c r="F22" s="103">
        <f t="shared" si="7"/>
        <v>0</v>
      </c>
      <c r="G22" s="113">
        <v>0</v>
      </c>
    </row>
    <row r="23" spans="2:7">
      <c r="B23" s="101" t="s">
        <v>77</v>
      </c>
      <c r="C23" s="101" t="s">
        <v>82</v>
      </c>
      <c r="D23" s="102" t="s">
        <v>83</v>
      </c>
      <c r="E23" s="106">
        <v>0</v>
      </c>
      <c r="F23" s="106">
        <f t="shared" si="7"/>
        <v>7543.7099999998463</v>
      </c>
      <c r="G23" s="114">
        <v>0</v>
      </c>
    </row>
    <row r="24" spans="2:7">
      <c r="B24" s="108" t="s">
        <v>77</v>
      </c>
      <c r="C24" s="108" t="s">
        <v>84</v>
      </c>
      <c r="D24" s="109" t="s">
        <v>85</v>
      </c>
      <c r="E24" s="103">
        <v>0</v>
      </c>
      <c r="F24" s="106">
        <f>+F12-F18</f>
        <v>-422217.36</v>
      </c>
      <c r="G24" s="113">
        <v>0</v>
      </c>
    </row>
    <row r="25" spans="2:7">
      <c r="B25" s="101" t="s">
        <v>77</v>
      </c>
      <c r="C25" s="101" t="s">
        <v>86</v>
      </c>
      <c r="D25" s="102" t="s">
        <v>87</v>
      </c>
      <c r="E25" s="106">
        <f t="shared" si="7"/>
        <v>0</v>
      </c>
      <c r="F25" s="106">
        <f t="shared" si="7"/>
        <v>83236.63</v>
      </c>
      <c r="G25" s="114">
        <v>0</v>
      </c>
    </row>
    <row r="26" spans="2:7">
      <c r="B26" s="94" t="s">
        <v>90</v>
      </c>
      <c r="C26" s="95"/>
      <c r="D26" s="95"/>
      <c r="E26" s="96">
        <v>0</v>
      </c>
      <c r="F26" s="96">
        <f t="shared" ref="F26" si="8">SUM(F27:F31)</f>
        <v>238982.24</v>
      </c>
      <c r="G26" s="111" t="s">
        <v>287</v>
      </c>
    </row>
    <row r="27" spans="2:7">
      <c r="B27" s="97" t="s">
        <v>77</v>
      </c>
      <c r="C27" s="97" t="s">
        <v>78</v>
      </c>
      <c r="D27" s="98" t="s">
        <v>79</v>
      </c>
      <c r="E27" s="99">
        <v>0</v>
      </c>
      <c r="F27" s="99">
        <v>-170391</v>
      </c>
      <c r="G27" s="112">
        <v>0</v>
      </c>
    </row>
    <row r="28" spans="2:7">
      <c r="B28" s="101" t="s">
        <v>77</v>
      </c>
      <c r="C28" s="101" t="s">
        <v>80</v>
      </c>
      <c r="D28" s="102" t="s">
        <v>81</v>
      </c>
      <c r="E28" s="103">
        <v>0</v>
      </c>
      <c r="F28" s="103">
        <v>0</v>
      </c>
      <c r="G28" s="113">
        <v>0</v>
      </c>
    </row>
    <row r="29" spans="2:7">
      <c r="B29" s="101" t="s">
        <v>77</v>
      </c>
      <c r="C29" s="101" t="s">
        <v>82</v>
      </c>
      <c r="D29" s="102" t="s">
        <v>83</v>
      </c>
      <c r="E29" s="106">
        <v>0</v>
      </c>
      <c r="F29" s="106">
        <v>283979.68</v>
      </c>
      <c r="G29" s="114">
        <v>0</v>
      </c>
    </row>
    <row r="30" spans="2:7">
      <c r="B30" s="108" t="s">
        <v>77</v>
      </c>
      <c r="C30" s="108" t="s">
        <v>84</v>
      </c>
      <c r="D30" s="109" t="s">
        <v>85</v>
      </c>
      <c r="E30" s="103">
        <v>0</v>
      </c>
      <c r="F30" s="106">
        <v>87612.89</v>
      </c>
      <c r="G30" s="113">
        <v>0</v>
      </c>
    </row>
    <row r="31" spans="2:7">
      <c r="B31" s="101" t="s">
        <v>77</v>
      </c>
      <c r="C31" s="101" t="s">
        <v>86</v>
      </c>
      <c r="D31" s="102" t="s">
        <v>87</v>
      </c>
      <c r="E31" s="106">
        <v>0</v>
      </c>
      <c r="F31" s="106">
        <v>37780.67</v>
      </c>
      <c r="G31" s="114">
        <v>0</v>
      </c>
    </row>
    <row r="32" spans="2:7">
      <c r="B32" s="94" t="s">
        <v>91</v>
      </c>
      <c r="C32" s="95"/>
      <c r="D32" s="95"/>
      <c r="E32" s="96">
        <f t="shared" ref="E32:F32" si="9">SUM(E33:E37)</f>
        <v>0</v>
      </c>
      <c r="F32" s="96">
        <f t="shared" si="9"/>
        <v>-107169.29000000037</v>
      </c>
      <c r="G32" s="111" t="s">
        <v>287</v>
      </c>
    </row>
    <row r="33" spans="2:7">
      <c r="B33" s="97" t="s">
        <v>77</v>
      </c>
      <c r="C33" s="97" t="s">
        <v>78</v>
      </c>
      <c r="D33" s="98" t="s">
        <v>79</v>
      </c>
      <c r="E33" s="99">
        <f>+E21-E27</f>
        <v>0</v>
      </c>
      <c r="F33" s="115">
        <f>SUM(F21+F27)</f>
        <v>-185105.51000000024</v>
      </c>
      <c r="G33" s="112" t="s">
        <v>288</v>
      </c>
    </row>
    <row r="34" spans="2:7">
      <c r="B34" s="101" t="s">
        <v>77</v>
      </c>
      <c r="C34" s="101" t="s">
        <v>80</v>
      </c>
      <c r="D34" s="102" t="s">
        <v>81</v>
      </c>
      <c r="E34" s="104">
        <f t="shared" ref="E34:E35" si="10">+E22-E28</f>
        <v>0</v>
      </c>
      <c r="F34" s="116">
        <f>SUM(F22+F28)</f>
        <v>0</v>
      </c>
      <c r="G34" s="113"/>
    </row>
    <row r="35" spans="2:7">
      <c r="B35" s="101" t="s">
        <v>77</v>
      </c>
      <c r="C35" s="101" t="s">
        <v>82</v>
      </c>
      <c r="D35" s="102" t="s">
        <v>83</v>
      </c>
      <c r="E35" s="107">
        <f t="shared" si="10"/>
        <v>0</v>
      </c>
      <c r="F35" s="116">
        <f>SUM(F23+F29)</f>
        <v>291523.38999999984</v>
      </c>
      <c r="G35" s="114" t="s">
        <v>287</v>
      </c>
    </row>
    <row r="36" spans="2:7">
      <c r="B36" s="108" t="s">
        <v>77</v>
      </c>
      <c r="C36" s="108" t="s">
        <v>84</v>
      </c>
      <c r="D36" s="109" t="s">
        <v>85</v>
      </c>
      <c r="E36" s="104">
        <v>0</v>
      </c>
      <c r="F36" s="116">
        <f>SUM(F24+F30)</f>
        <v>-334604.46999999997</v>
      </c>
      <c r="G36" s="113" t="s">
        <v>288</v>
      </c>
    </row>
    <row r="37" spans="2:7">
      <c r="B37" s="101" t="s">
        <v>77</v>
      </c>
      <c r="C37" s="101" t="s">
        <v>86</v>
      </c>
      <c r="D37" s="102" t="s">
        <v>87</v>
      </c>
      <c r="E37" s="106">
        <f t="shared" ref="E37" si="11">+E25-E31</f>
        <v>0</v>
      </c>
      <c r="F37" s="117">
        <f>SUM(F25+F31)</f>
        <v>121017.3</v>
      </c>
      <c r="G37" s="114" t="s">
        <v>287</v>
      </c>
    </row>
    <row r="40" spans="2:7">
      <c r="B40" s="144" t="s">
        <v>290</v>
      </c>
      <c r="C40" s="145" t="s">
        <v>16</v>
      </c>
      <c r="D40" s="91" t="s">
        <v>75</v>
      </c>
      <c r="E40" s="118" t="str">
        <f>+E7</f>
        <v>PLAN</v>
      </c>
      <c r="F40" s="118" t="str">
        <f t="shared" ref="F40:G40" si="12">+F7</f>
        <v>IZVRŠENJE</v>
      </c>
      <c r="G40" s="119" t="str">
        <f t="shared" si="12"/>
        <v>% OSTV.</v>
      </c>
    </row>
    <row r="41" spans="2:7">
      <c r="B41" s="94" t="s">
        <v>15</v>
      </c>
      <c r="C41" s="95"/>
      <c r="D41" s="95"/>
      <c r="E41" s="96">
        <f>SUM(E42+E45+E49+E56+E71)</f>
        <v>7306565.6799999997</v>
      </c>
      <c r="F41" s="96">
        <f t="shared" ref="F41" si="13">+F48+F42+F45</f>
        <v>5698148.1899999995</v>
      </c>
      <c r="G41" s="111">
        <f>SUM(F41/E41)</f>
        <v>0.7798668265717964</v>
      </c>
    </row>
    <row r="42" spans="2:7">
      <c r="B42" s="97" t="s">
        <v>77</v>
      </c>
      <c r="C42" s="97" t="s">
        <v>78</v>
      </c>
      <c r="D42" s="98" t="s">
        <v>79</v>
      </c>
      <c r="E42" s="99">
        <f>SUM(E43:E44)</f>
        <v>4185431</v>
      </c>
      <c r="F42" s="99">
        <f>SUM(F43:F44)</f>
        <v>3786753.65</v>
      </c>
      <c r="G42" s="112">
        <f>SUM(F42/E42)</f>
        <v>0.90474640485053981</v>
      </c>
    </row>
    <row r="43" spans="2:7" ht="24.9" customHeight="1">
      <c r="B43" s="120"/>
      <c r="C43" s="121" t="s">
        <v>92</v>
      </c>
      <c r="D43" s="143" t="s">
        <v>93</v>
      </c>
      <c r="E43" s="122">
        <f>+E76+E128+E158+E186+E230+E276+E326+E337-E44</f>
        <v>3981431</v>
      </c>
      <c r="F43" s="122">
        <v>3645593.71</v>
      </c>
      <c r="G43" s="123">
        <f t="shared" ref="G43:G44" si="14">SUM(F43/E43)</f>
        <v>0.91564909953230378</v>
      </c>
    </row>
    <row r="44" spans="2:7" ht="24.9" customHeight="1">
      <c r="B44" s="120"/>
      <c r="C44" s="121" t="s">
        <v>94</v>
      </c>
      <c r="D44" s="143" t="s">
        <v>95</v>
      </c>
      <c r="E44" s="122">
        <f>+E326+E337</f>
        <v>204000</v>
      </c>
      <c r="F44" s="122">
        <v>141159.94</v>
      </c>
      <c r="G44" s="123">
        <f t="shared" si="14"/>
        <v>0.69196049019607841</v>
      </c>
    </row>
    <row r="45" spans="2:7">
      <c r="B45" s="101" t="s">
        <v>77</v>
      </c>
      <c r="C45" s="101" t="s">
        <v>80</v>
      </c>
      <c r="D45" s="102" t="s">
        <v>81</v>
      </c>
      <c r="E45" s="103">
        <f t="shared" ref="E45:F45" si="15">SUM(E46:E47)</f>
        <v>124370</v>
      </c>
      <c r="F45" s="103">
        <f t="shared" si="15"/>
        <v>124369.92</v>
      </c>
      <c r="G45" s="113">
        <f>SUM(F45/E45)</f>
        <v>0.99999935675806062</v>
      </c>
    </row>
    <row r="46" spans="2:7" ht="24.9" customHeight="1">
      <c r="B46" s="120"/>
      <c r="C46" s="121" t="s">
        <v>92</v>
      </c>
      <c r="D46" s="143" t="s">
        <v>93</v>
      </c>
      <c r="E46" s="122">
        <f>SUM(E395)</f>
        <v>124370</v>
      </c>
      <c r="F46" s="122">
        <v>124369.92</v>
      </c>
      <c r="G46" s="122">
        <v>0</v>
      </c>
    </row>
    <row r="47" spans="2:7" ht="24.9" customHeight="1">
      <c r="B47" s="120"/>
      <c r="C47" s="121" t="s">
        <v>94</v>
      </c>
      <c r="D47" s="143" t="s">
        <v>95</v>
      </c>
      <c r="E47" s="122">
        <v>0</v>
      </c>
      <c r="F47" s="122">
        <v>0</v>
      </c>
      <c r="G47" s="122">
        <v>0</v>
      </c>
    </row>
    <row r="48" spans="2:7">
      <c r="B48" s="124" t="s">
        <v>96</v>
      </c>
      <c r="C48" s="124"/>
      <c r="D48" s="125"/>
      <c r="E48" s="126">
        <f t="shared" ref="E48:F48" si="16">+E49+E56+E71</f>
        <v>2996764.6799999997</v>
      </c>
      <c r="F48" s="126">
        <f t="shared" si="16"/>
        <v>1787024.6199999999</v>
      </c>
      <c r="G48" s="127">
        <f>SUM(F48/E48)</f>
        <v>0.59631796648110524</v>
      </c>
    </row>
    <row r="49" spans="2:7">
      <c r="B49" s="101" t="s">
        <v>77</v>
      </c>
      <c r="C49" s="101" t="s">
        <v>82</v>
      </c>
      <c r="D49" s="102" t="s">
        <v>83</v>
      </c>
      <c r="E49" s="106">
        <f>SUM(E50:E55)</f>
        <v>939570.67999999993</v>
      </c>
      <c r="F49" s="106">
        <f t="shared" ref="F49" si="17">SUM(F50:F55)</f>
        <v>632738.06999999995</v>
      </c>
      <c r="G49" s="114">
        <f>SUM(F49/E49)</f>
        <v>0.67343317907706524</v>
      </c>
    </row>
    <row r="50" spans="2:7">
      <c r="B50" s="128"/>
      <c r="C50" s="128" t="s">
        <v>97</v>
      </c>
      <c r="D50" s="129" t="s">
        <v>98</v>
      </c>
      <c r="E50" s="122">
        <v>100</v>
      </c>
      <c r="F50" s="122">
        <v>38.53</v>
      </c>
      <c r="G50" s="123">
        <f t="shared" ref="G50:G55" si="18">SUM(F50/E50)</f>
        <v>0.38530000000000003</v>
      </c>
    </row>
    <row r="51" spans="2:7">
      <c r="B51" s="128"/>
      <c r="C51" s="128">
        <v>6415</v>
      </c>
      <c r="D51" s="129" t="s">
        <v>305</v>
      </c>
      <c r="E51" s="122">
        <v>0</v>
      </c>
      <c r="F51" s="122">
        <v>707.17</v>
      </c>
      <c r="G51" s="123">
        <v>0</v>
      </c>
    </row>
    <row r="52" spans="2:7">
      <c r="B52" s="128"/>
      <c r="C52" s="128" t="s">
        <v>99</v>
      </c>
      <c r="D52" s="129" t="s">
        <v>100</v>
      </c>
      <c r="E52" s="122">
        <v>645491</v>
      </c>
      <c r="F52" s="122">
        <v>626448.59</v>
      </c>
      <c r="G52" s="123">
        <f t="shared" si="18"/>
        <v>0.97049934081187805</v>
      </c>
    </row>
    <row r="53" spans="2:7">
      <c r="B53" s="128"/>
      <c r="C53" s="128" t="s">
        <v>101</v>
      </c>
      <c r="D53" s="129" t="s">
        <v>102</v>
      </c>
      <c r="E53" s="122">
        <v>0</v>
      </c>
      <c r="F53" s="122">
        <v>0</v>
      </c>
      <c r="G53" s="123">
        <v>0</v>
      </c>
    </row>
    <row r="54" spans="2:7">
      <c r="B54" s="128"/>
      <c r="C54" s="128" t="s">
        <v>103</v>
      </c>
      <c r="D54" s="129" t="s">
        <v>104</v>
      </c>
      <c r="E54" s="122">
        <v>10000</v>
      </c>
      <c r="F54" s="122">
        <v>5543.78</v>
      </c>
      <c r="G54" s="123"/>
    </row>
    <row r="55" spans="2:7">
      <c r="B55" s="128"/>
      <c r="C55" s="128" t="s">
        <v>105</v>
      </c>
      <c r="D55" s="129" t="s">
        <v>106</v>
      </c>
      <c r="E55" s="122">
        <v>283979.68</v>
      </c>
      <c r="F55" s="122">
        <v>0</v>
      </c>
      <c r="G55" s="123">
        <f t="shared" si="18"/>
        <v>0</v>
      </c>
    </row>
    <row r="56" spans="2:7">
      <c r="B56" s="108" t="s">
        <v>77</v>
      </c>
      <c r="C56" s="108" t="s">
        <v>84</v>
      </c>
      <c r="D56" s="109" t="s">
        <v>85</v>
      </c>
      <c r="E56" s="103">
        <f>SUM(E57:E70)</f>
        <v>1903414</v>
      </c>
      <c r="F56" s="103">
        <f t="shared" ref="F56" si="19">SUM(F57:F70)</f>
        <v>1041321.33</v>
      </c>
      <c r="G56" s="113">
        <f>SUM(F56/E56)</f>
        <v>0.54708084000643054</v>
      </c>
    </row>
    <row r="57" spans="2:7">
      <c r="B57" s="128"/>
      <c r="C57" s="128" t="s">
        <v>107</v>
      </c>
      <c r="D57" s="129" t="s">
        <v>108</v>
      </c>
      <c r="E57" s="122">
        <v>8000</v>
      </c>
      <c r="F57" s="122">
        <v>7704.6</v>
      </c>
      <c r="G57" s="123">
        <v>0</v>
      </c>
    </row>
    <row r="58" spans="2:7">
      <c r="B58" s="128"/>
      <c r="C58" s="128" t="s">
        <v>107</v>
      </c>
      <c r="D58" s="129" t="s">
        <v>109</v>
      </c>
      <c r="E58" s="122">
        <v>0</v>
      </c>
      <c r="F58" s="122">
        <v>0</v>
      </c>
      <c r="G58" s="123">
        <v>0</v>
      </c>
    </row>
    <row r="59" spans="2:7">
      <c r="B59" s="128"/>
      <c r="C59" s="128" t="s">
        <v>110</v>
      </c>
      <c r="D59" s="129" t="s">
        <v>111</v>
      </c>
      <c r="E59" s="122">
        <v>490000</v>
      </c>
      <c r="F59" s="122">
        <v>470000</v>
      </c>
      <c r="G59" s="123">
        <f>SUM(F59/E59)</f>
        <v>0.95918367346938771</v>
      </c>
    </row>
    <row r="60" spans="2:7" ht="28.8">
      <c r="B60" s="128"/>
      <c r="C60" s="128" t="s">
        <v>110</v>
      </c>
      <c r="D60" s="129" t="s">
        <v>112</v>
      </c>
      <c r="E60" s="122">
        <v>97640</v>
      </c>
      <c r="F60" s="122">
        <v>17115.61</v>
      </c>
      <c r="G60" s="123">
        <f t="shared" ref="G60:G69" si="20">SUM(F60/E60)</f>
        <v>0.17529301515772225</v>
      </c>
    </row>
    <row r="61" spans="2:7" ht="28.8">
      <c r="B61" s="128"/>
      <c r="C61" s="128">
        <v>6362</v>
      </c>
      <c r="D61" s="129" t="s">
        <v>113</v>
      </c>
      <c r="E61" s="122">
        <v>15165</v>
      </c>
      <c r="F61" s="122">
        <v>0</v>
      </c>
      <c r="G61" s="123">
        <v>0</v>
      </c>
    </row>
    <row r="62" spans="2:7" ht="28.8">
      <c r="B62" s="128"/>
      <c r="C62" s="128">
        <v>6381</v>
      </c>
      <c r="D62" s="129" t="s">
        <v>114</v>
      </c>
      <c r="E62" s="122">
        <v>553299</v>
      </c>
      <c r="F62" s="122">
        <v>333508.26</v>
      </c>
      <c r="G62" s="123">
        <f t="shared" si="20"/>
        <v>0.60276317144979474</v>
      </c>
    </row>
    <row r="63" spans="2:7" ht="28.8">
      <c r="B63" s="128"/>
      <c r="C63" s="128">
        <v>6382</v>
      </c>
      <c r="D63" s="129" t="s">
        <v>115</v>
      </c>
      <c r="E63" s="122">
        <v>85935</v>
      </c>
      <c r="F63" s="122">
        <v>85048.41</v>
      </c>
      <c r="G63" s="123">
        <v>0</v>
      </c>
    </row>
    <row r="64" spans="2:7">
      <c r="B64" s="128"/>
      <c r="C64" s="128">
        <v>6361</v>
      </c>
      <c r="D64" s="129" t="s">
        <v>116</v>
      </c>
      <c r="E64" s="122">
        <v>68208</v>
      </c>
      <c r="F64" s="122">
        <v>9487.5</v>
      </c>
      <c r="G64" s="123">
        <f t="shared" si="20"/>
        <v>0.13909658691062632</v>
      </c>
    </row>
    <row r="65" spans="2:7">
      <c r="B65" s="128"/>
      <c r="C65" s="128">
        <v>6381</v>
      </c>
      <c r="D65" s="129" t="s">
        <v>117</v>
      </c>
      <c r="E65" s="122">
        <v>386514</v>
      </c>
      <c r="F65" s="122">
        <v>115332.74</v>
      </c>
      <c r="G65" s="123">
        <f t="shared" si="20"/>
        <v>0.29839214103499484</v>
      </c>
    </row>
    <row r="66" spans="2:7">
      <c r="B66" s="128"/>
      <c r="C66" s="128">
        <v>6381</v>
      </c>
      <c r="D66" s="129" t="s">
        <v>306</v>
      </c>
      <c r="E66" s="122">
        <v>111040</v>
      </c>
      <c r="F66" s="122">
        <v>3124.21</v>
      </c>
      <c r="G66" s="123">
        <v>0</v>
      </c>
    </row>
    <row r="67" spans="2:7">
      <c r="B67" s="128"/>
      <c r="C67" s="128" t="s">
        <v>118</v>
      </c>
      <c r="D67" s="129" t="s">
        <v>119</v>
      </c>
      <c r="E67" s="122">
        <v>0</v>
      </c>
      <c r="F67" s="122">
        <v>0</v>
      </c>
      <c r="G67" s="123">
        <v>0</v>
      </c>
    </row>
    <row r="68" spans="2:7">
      <c r="B68" s="128"/>
      <c r="C68" s="128">
        <v>6381112</v>
      </c>
      <c r="D68" s="129" t="s">
        <v>120</v>
      </c>
      <c r="E68" s="122">
        <v>0</v>
      </c>
      <c r="F68" s="122">
        <v>0</v>
      </c>
      <c r="G68" s="123">
        <v>0</v>
      </c>
    </row>
    <row r="69" spans="2:7">
      <c r="B69" s="128"/>
      <c r="C69" s="128" t="s">
        <v>105</v>
      </c>
      <c r="D69" s="129" t="s">
        <v>106</v>
      </c>
      <c r="E69" s="122">
        <v>87613</v>
      </c>
      <c r="F69" s="122">
        <v>0</v>
      </c>
      <c r="G69" s="123">
        <f t="shared" si="20"/>
        <v>0</v>
      </c>
    </row>
    <row r="70" spans="2:7">
      <c r="B70" s="128"/>
      <c r="C70" s="128" t="s">
        <v>105</v>
      </c>
      <c r="D70" s="129" t="s">
        <v>121</v>
      </c>
      <c r="E70" s="122">
        <v>0</v>
      </c>
      <c r="F70" s="122"/>
      <c r="G70" s="123">
        <v>0</v>
      </c>
    </row>
    <row r="71" spans="2:7">
      <c r="B71" s="101" t="s">
        <v>77</v>
      </c>
      <c r="C71" s="101" t="s">
        <v>86</v>
      </c>
      <c r="D71" s="102" t="s">
        <v>87</v>
      </c>
      <c r="E71" s="106">
        <f>SUM(E72:E73)</f>
        <v>153780</v>
      </c>
      <c r="F71" s="106">
        <f t="shared" ref="F71" si="21">SUM(F72:F73)</f>
        <v>112965.22</v>
      </c>
      <c r="G71" s="114">
        <f>SUM(F71/E71)</f>
        <v>0.7345898036155547</v>
      </c>
    </row>
    <row r="72" spans="2:7">
      <c r="B72" s="128"/>
      <c r="C72" s="128" t="s">
        <v>101</v>
      </c>
      <c r="D72" s="129" t="s">
        <v>102</v>
      </c>
      <c r="E72" s="122">
        <v>116000</v>
      </c>
      <c r="F72" s="122">
        <v>112965.22</v>
      </c>
      <c r="G72" s="123">
        <f>SUM(F72/E72)</f>
        <v>0.97383810344827593</v>
      </c>
    </row>
    <row r="73" spans="2:7">
      <c r="B73" s="128"/>
      <c r="C73" s="128" t="s">
        <v>105</v>
      </c>
      <c r="D73" s="129" t="s">
        <v>122</v>
      </c>
      <c r="E73" s="122">
        <v>37780</v>
      </c>
      <c r="F73" s="122">
        <v>0</v>
      </c>
      <c r="G73" s="130">
        <f>SUM(F73/E73)</f>
        <v>0</v>
      </c>
    </row>
    <row r="74" spans="2:7">
      <c r="B74" s="94" t="s">
        <v>88</v>
      </c>
      <c r="C74" s="95"/>
      <c r="D74" s="95"/>
      <c r="E74" s="96">
        <f>SUM(E75+E127+E157+E185+E216+E223+E229+E275+E305+E325+E336+E344+E357+E394+E373)</f>
        <v>7333289</v>
      </c>
      <c r="F74" s="96">
        <f>SUM(F75+F127+F157+F185+F216+F223+F229+F275+F305+F325+F336+F344+F357+F394+F373)</f>
        <v>6044299.7199999997</v>
      </c>
      <c r="G74" s="123">
        <f t="shared" ref="G74:G124" si="22">SUM(F74/E74)</f>
        <v>0.82422767192183477</v>
      </c>
    </row>
    <row r="75" spans="2:7">
      <c r="B75" s="131" t="s">
        <v>123</v>
      </c>
      <c r="C75" s="131" t="s">
        <v>124</v>
      </c>
      <c r="D75" s="132" t="s">
        <v>125</v>
      </c>
      <c r="E75" s="133">
        <f>+E76+E96+E125</f>
        <v>3314172</v>
      </c>
      <c r="F75" s="133">
        <f>+F76+F96+F125</f>
        <v>2913051.82</v>
      </c>
      <c r="G75" s="123">
        <f t="shared" si="22"/>
        <v>0.87896820684020016</v>
      </c>
    </row>
    <row r="76" spans="2:7">
      <c r="B76" s="101" t="s">
        <v>77</v>
      </c>
      <c r="C76" s="101" t="s">
        <v>78</v>
      </c>
      <c r="D76" s="102" t="s">
        <v>79</v>
      </c>
      <c r="E76" s="106">
        <f t="shared" ref="E76:F76" si="23">SUM(E77:E95)</f>
        <v>2817581</v>
      </c>
      <c r="F76" s="106">
        <f t="shared" si="23"/>
        <v>2525968</v>
      </c>
      <c r="G76" s="123">
        <f t="shared" si="22"/>
        <v>0.89650235432450742</v>
      </c>
    </row>
    <row r="77" spans="2:7">
      <c r="B77" s="128"/>
      <c r="C77" s="128" t="s">
        <v>126</v>
      </c>
      <c r="D77" s="129" t="s">
        <v>127</v>
      </c>
      <c r="E77" s="122">
        <v>1816774</v>
      </c>
      <c r="F77" s="122">
        <v>1658684.52</v>
      </c>
      <c r="G77" s="123">
        <f t="shared" si="22"/>
        <v>0.91298340905363029</v>
      </c>
    </row>
    <row r="78" spans="2:7">
      <c r="B78" s="128"/>
      <c r="C78" s="128" t="s">
        <v>128</v>
      </c>
      <c r="D78" s="129" t="s">
        <v>129</v>
      </c>
      <c r="E78" s="122">
        <v>15000</v>
      </c>
      <c r="F78" s="122">
        <v>6937.24</v>
      </c>
      <c r="G78" s="123">
        <f t="shared" si="22"/>
        <v>0.46248266666666665</v>
      </c>
    </row>
    <row r="79" spans="2:7">
      <c r="B79" s="128"/>
      <c r="C79" s="128" t="s">
        <v>130</v>
      </c>
      <c r="D79" s="129" t="s">
        <v>131</v>
      </c>
      <c r="E79" s="122">
        <v>216052</v>
      </c>
      <c r="F79" s="122">
        <v>185602.9</v>
      </c>
      <c r="G79" s="123">
        <f t="shared" si="22"/>
        <v>0.8590658730305667</v>
      </c>
    </row>
    <row r="80" spans="2:7">
      <c r="B80" s="128"/>
      <c r="C80" s="128" t="s">
        <v>132</v>
      </c>
      <c r="D80" s="129" t="s">
        <v>133</v>
      </c>
      <c r="E80" s="122">
        <v>299335</v>
      </c>
      <c r="F80" s="122">
        <v>253897.87</v>
      </c>
      <c r="G80" s="123">
        <f t="shared" si="22"/>
        <v>0.84820642424039949</v>
      </c>
    </row>
    <row r="81" spans="2:7">
      <c r="B81" s="128"/>
      <c r="C81" s="128" t="s">
        <v>134</v>
      </c>
      <c r="D81" s="129" t="s">
        <v>135</v>
      </c>
      <c r="E81" s="122">
        <v>0</v>
      </c>
      <c r="F81" s="122">
        <v>0</v>
      </c>
      <c r="G81" s="123">
        <v>0</v>
      </c>
    </row>
    <row r="82" spans="2:7">
      <c r="B82" s="128"/>
      <c r="C82" s="128" t="s">
        <v>136</v>
      </c>
      <c r="D82" s="129" t="s">
        <v>137</v>
      </c>
      <c r="E82" s="122">
        <v>70420</v>
      </c>
      <c r="F82" s="122">
        <v>63430</v>
      </c>
      <c r="G82" s="123">
        <f t="shared" si="22"/>
        <v>0.90073842658335701</v>
      </c>
    </row>
    <row r="83" spans="2:7">
      <c r="B83" s="128"/>
      <c r="C83" s="128" t="s">
        <v>138</v>
      </c>
      <c r="D83" s="129" t="s">
        <v>139</v>
      </c>
      <c r="E83" s="122">
        <v>20000</v>
      </c>
      <c r="F83" s="122">
        <v>20069.11</v>
      </c>
      <c r="G83" s="123">
        <f t="shared" si="22"/>
        <v>1.0034555000000001</v>
      </c>
    </row>
    <row r="84" spans="2:7">
      <c r="B84" s="128"/>
      <c r="C84" s="128" t="s">
        <v>140</v>
      </c>
      <c r="D84" s="129" t="s">
        <v>141</v>
      </c>
      <c r="E84" s="122">
        <v>150000</v>
      </c>
      <c r="F84" s="122">
        <v>120816.52</v>
      </c>
      <c r="G84" s="123">
        <f t="shared" si="22"/>
        <v>0.80544346666666666</v>
      </c>
    </row>
    <row r="85" spans="2:7">
      <c r="B85" s="128"/>
      <c r="C85" s="128" t="s">
        <v>142</v>
      </c>
      <c r="D85" s="129" t="s">
        <v>143</v>
      </c>
      <c r="E85" s="122">
        <v>17000</v>
      </c>
      <c r="F85" s="122">
        <v>16968.47</v>
      </c>
      <c r="G85" s="123">
        <f t="shared" si="22"/>
        <v>0.99814529411764708</v>
      </c>
    </row>
    <row r="86" spans="2:7">
      <c r="B86" s="128"/>
      <c r="C86" s="128" t="s">
        <v>144</v>
      </c>
      <c r="D86" s="129" t="s">
        <v>145</v>
      </c>
      <c r="E86" s="122">
        <v>1000</v>
      </c>
      <c r="F86" s="122">
        <v>547.74</v>
      </c>
      <c r="G86" s="123">
        <v>0</v>
      </c>
    </row>
    <row r="87" spans="2:7">
      <c r="B87" s="128"/>
      <c r="C87" s="128" t="s">
        <v>146</v>
      </c>
      <c r="D87" s="129" t="s">
        <v>147</v>
      </c>
      <c r="E87" s="122">
        <v>55000</v>
      </c>
      <c r="F87" s="122">
        <v>55000</v>
      </c>
      <c r="G87" s="123">
        <f t="shared" si="22"/>
        <v>1</v>
      </c>
    </row>
    <row r="88" spans="2:7">
      <c r="B88" s="128"/>
      <c r="C88" s="128" t="s">
        <v>148</v>
      </c>
      <c r="D88" s="129" t="s">
        <v>149</v>
      </c>
      <c r="E88" s="122">
        <v>15000</v>
      </c>
      <c r="F88" s="122">
        <v>14413.6</v>
      </c>
      <c r="G88" s="123">
        <f t="shared" si="22"/>
        <v>0.96090666666666669</v>
      </c>
    </row>
    <row r="89" spans="2:7">
      <c r="B89" s="128"/>
      <c r="C89" s="128" t="s">
        <v>150</v>
      </c>
      <c r="D89" s="129" t="s">
        <v>151</v>
      </c>
      <c r="E89" s="122">
        <v>50000</v>
      </c>
      <c r="F89" s="122">
        <v>40332.76</v>
      </c>
      <c r="G89" s="123">
        <f t="shared" si="22"/>
        <v>0.80665520000000002</v>
      </c>
    </row>
    <row r="90" spans="2:7">
      <c r="B90" s="128"/>
      <c r="C90" s="128" t="s">
        <v>152</v>
      </c>
      <c r="D90" s="129" t="s">
        <v>153</v>
      </c>
      <c r="E90" s="122">
        <v>36000</v>
      </c>
      <c r="F90" s="122">
        <v>35800</v>
      </c>
      <c r="G90" s="123">
        <v>0</v>
      </c>
    </row>
    <row r="91" spans="2:7">
      <c r="B91" s="128"/>
      <c r="C91" s="128" t="s">
        <v>154</v>
      </c>
      <c r="D91" s="129" t="s">
        <v>155</v>
      </c>
      <c r="E91" s="122">
        <v>20000</v>
      </c>
      <c r="F91" s="122">
        <v>19999.25</v>
      </c>
      <c r="G91" s="123">
        <f t="shared" si="22"/>
        <v>0.99996249999999998</v>
      </c>
    </row>
    <row r="92" spans="2:7">
      <c r="B92" s="128"/>
      <c r="C92" s="128" t="s">
        <v>156</v>
      </c>
      <c r="D92" s="129" t="s">
        <v>157</v>
      </c>
      <c r="E92" s="122">
        <v>35000</v>
      </c>
      <c r="F92" s="122">
        <v>32468.02</v>
      </c>
      <c r="G92" s="123">
        <f t="shared" si="22"/>
        <v>0.92765771428571431</v>
      </c>
    </row>
    <row r="93" spans="2:7">
      <c r="B93" s="128"/>
      <c r="C93" s="128" t="s">
        <v>158</v>
      </c>
      <c r="D93" s="129" t="s">
        <v>159</v>
      </c>
      <c r="E93" s="122">
        <v>1000</v>
      </c>
      <c r="F93" s="122">
        <v>1000</v>
      </c>
      <c r="G93" s="123">
        <f t="shared" si="22"/>
        <v>1</v>
      </c>
    </row>
    <row r="94" spans="2:7">
      <c r="B94" s="128"/>
      <c r="C94" s="128" t="s">
        <v>160</v>
      </c>
      <c r="D94" s="129" t="s">
        <v>161</v>
      </c>
      <c r="E94" s="122">
        <v>0</v>
      </c>
      <c r="F94" s="122">
        <v>0</v>
      </c>
      <c r="G94" s="123">
        <v>0</v>
      </c>
    </row>
    <row r="95" spans="2:7">
      <c r="B95" s="128"/>
      <c r="C95" s="128" t="s">
        <v>162</v>
      </c>
      <c r="D95" s="129" t="s">
        <v>163</v>
      </c>
      <c r="E95" s="122">
        <v>0</v>
      </c>
      <c r="F95" s="122">
        <v>0</v>
      </c>
      <c r="G95" s="123">
        <v>0</v>
      </c>
    </row>
    <row r="96" spans="2:7">
      <c r="B96" s="101" t="s">
        <v>77</v>
      </c>
      <c r="C96" s="101" t="s">
        <v>82</v>
      </c>
      <c r="D96" s="102" t="s">
        <v>83</v>
      </c>
      <c r="E96" s="106">
        <f>SUM(E97:E124)</f>
        <v>496591</v>
      </c>
      <c r="F96" s="106">
        <f>SUM(F97:F124)</f>
        <v>387083.82</v>
      </c>
      <c r="G96" s="114">
        <f>SUM(F96/E96)</f>
        <v>0.77948214929388571</v>
      </c>
    </row>
    <row r="97" spans="2:7">
      <c r="B97" s="108"/>
      <c r="C97" s="128">
        <v>3111</v>
      </c>
      <c r="D97" s="129" t="s">
        <v>307</v>
      </c>
      <c r="E97" s="122">
        <v>115587</v>
      </c>
      <c r="F97" s="122">
        <v>115586.91</v>
      </c>
      <c r="G97" s="123">
        <f t="shared" si="22"/>
        <v>0.9999992213657245</v>
      </c>
    </row>
    <row r="98" spans="2:7">
      <c r="B98" s="128"/>
      <c r="C98" s="128" t="s">
        <v>164</v>
      </c>
      <c r="D98" s="129" t="s">
        <v>165</v>
      </c>
      <c r="E98" s="122">
        <v>3062</v>
      </c>
      <c r="F98" s="122">
        <v>1830.4</v>
      </c>
      <c r="G98" s="123">
        <f t="shared" si="22"/>
        <v>0.5977792292619204</v>
      </c>
    </row>
    <row r="99" spans="2:7">
      <c r="B99" s="128"/>
      <c r="C99" s="128" t="s">
        <v>166</v>
      </c>
      <c r="D99" s="129" t="s">
        <v>167</v>
      </c>
      <c r="E99" s="122">
        <v>4000</v>
      </c>
      <c r="F99" s="122">
        <v>1869.71</v>
      </c>
      <c r="G99" s="123">
        <f t="shared" si="22"/>
        <v>0.4674275</v>
      </c>
    </row>
    <row r="100" spans="2:7">
      <c r="B100" s="128"/>
      <c r="C100" s="128" t="s">
        <v>138</v>
      </c>
      <c r="D100" s="129" t="s">
        <v>139</v>
      </c>
      <c r="E100" s="122">
        <v>16000</v>
      </c>
      <c r="F100" s="122">
        <v>13731.17</v>
      </c>
      <c r="G100" s="123">
        <f t="shared" si="22"/>
        <v>0.85819812500000003</v>
      </c>
    </row>
    <row r="101" spans="2:7">
      <c r="B101" s="128"/>
      <c r="C101" s="128" t="s">
        <v>138</v>
      </c>
      <c r="D101" s="129" t="s">
        <v>168</v>
      </c>
      <c r="E101" s="122">
        <v>0</v>
      </c>
      <c r="F101" s="122">
        <v>0</v>
      </c>
      <c r="G101" s="123">
        <v>0</v>
      </c>
    </row>
    <row r="102" spans="2:7">
      <c r="B102" s="128"/>
      <c r="C102" s="128" t="s">
        <v>140</v>
      </c>
      <c r="D102" s="129" t="s">
        <v>141</v>
      </c>
      <c r="E102" s="122">
        <v>22000</v>
      </c>
      <c r="F102" s="122">
        <v>4608.43</v>
      </c>
      <c r="G102" s="123">
        <f t="shared" si="22"/>
        <v>0.20947409090909092</v>
      </c>
    </row>
    <row r="103" spans="2:7">
      <c r="B103" s="128"/>
      <c r="C103" s="128" t="s">
        <v>142</v>
      </c>
      <c r="D103" s="129" t="s">
        <v>143</v>
      </c>
      <c r="E103" s="122">
        <v>0</v>
      </c>
      <c r="F103" s="122">
        <v>0</v>
      </c>
      <c r="G103" s="123">
        <v>0</v>
      </c>
    </row>
    <row r="104" spans="2:7">
      <c r="B104" s="128"/>
      <c r="C104" s="128" t="s">
        <v>169</v>
      </c>
      <c r="D104" s="129" t="s">
        <v>170</v>
      </c>
      <c r="E104" s="122">
        <v>35000</v>
      </c>
      <c r="F104" s="122">
        <v>11693.17</v>
      </c>
      <c r="G104" s="123">
        <f t="shared" si="22"/>
        <v>0.3340905714285714</v>
      </c>
    </row>
    <row r="105" spans="2:7">
      <c r="B105" s="128"/>
      <c r="C105" s="128" t="s">
        <v>146</v>
      </c>
      <c r="D105" s="129" t="s">
        <v>147</v>
      </c>
      <c r="E105" s="122">
        <v>81000</v>
      </c>
      <c r="F105" s="122">
        <v>68782.52</v>
      </c>
      <c r="G105" s="123">
        <v>0</v>
      </c>
    </row>
    <row r="106" spans="2:7">
      <c r="B106" s="128"/>
      <c r="C106" s="128" t="s">
        <v>146</v>
      </c>
      <c r="D106" s="129" t="s">
        <v>171</v>
      </c>
      <c r="E106" s="122">
        <v>2000</v>
      </c>
      <c r="F106" s="122">
        <v>2000</v>
      </c>
      <c r="G106" s="123">
        <f t="shared" si="22"/>
        <v>1</v>
      </c>
    </row>
    <row r="107" spans="2:7">
      <c r="B107" s="128"/>
      <c r="C107" s="128" t="s">
        <v>148</v>
      </c>
      <c r="D107" s="129" t="s">
        <v>149</v>
      </c>
      <c r="E107" s="122">
        <v>5000</v>
      </c>
      <c r="F107" s="122">
        <v>405.6</v>
      </c>
      <c r="G107" s="123">
        <f t="shared" si="22"/>
        <v>8.1119999999999998E-2</v>
      </c>
    </row>
    <row r="108" spans="2:7">
      <c r="B108" s="128"/>
      <c r="C108" s="128" t="s">
        <v>148</v>
      </c>
      <c r="D108" s="129" t="s">
        <v>172</v>
      </c>
      <c r="E108" s="122">
        <v>5000</v>
      </c>
      <c r="F108" s="122">
        <v>5000</v>
      </c>
      <c r="G108" s="123">
        <f t="shared" si="22"/>
        <v>1</v>
      </c>
    </row>
    <row r="109" spans="2:7">
      <c r="B109" s="128"/>
      <c r="C109" s="128" t="s">
        <v>173</v>
      </c>
      <c r="D109" s="129" t="s">
        <v>174</v>
      </c>
      <c r="E109" s="122">
        <v>17000</v>
      </c>
      <c r="F109" s="122">
        <v>15143.65</v>
      </c>
      <c r="G109" s="123">
        <f t="shared" si="22"/>
        <v>0.89080294117647052</v>
      </c>
    </row>
    <row r="110" spans="2:7">
      <c r="B110" s="128"/>
      <c r="C110" s="128" t="s">
        <v>150</v>
      </c>
      <c r="D110" s="129" t="s">
        <v>151</v>
      </c>
      <c r="E110" s="122">
        <v>4000</v>
      </c>
      <c r="F110" s="122">
        <v>2478</v>
      </c>
      <c r="G110" s="123">
        <f t="shared" si="22"/>
        <v>0.61950000000000005</v>
      </c>
    </row>
    <row r="111" spans="2:7">
      <c r="B111" s="128"/>
      <c r="C111" s="128" t="s">
        <v>150</v>
      </c>
      <c r="D111" s="129" t="s">
        <v>175</v>
      </c>
      <c r="E111" s="122">
        <v>0</v>
      </c>
      <c r="F111" s="122">
        <v>0</v>
      </c>
      <c r="G111" s="123">
        <v>0</v>
      </c>
    </row>
    <row r="112" spans="2:7">
      <c r="B112" s="128"/>
      <c r="C112" s="128" t="s">
        <v>154</v>
      </c>
      <c r="D112" s="129" t="s">
        <v>155</v>
      </c>
      <c r="E112" s="122">
        <v>30000</v>
      </c>
      <c r="F112" s="122">
        <v>13263.48</v>
      </c>
      <c r="G112" s="123">
        <f t="shared" si="22"/>
        <v>0.44211600000000001</v>
      </c>
    </row>
    <row r="113" spans="2:7">
      <c r="B113" s="128"/>
      <c r="C113" s="128" t="s">
        <v>176</v>
      </c>
      <c r="D113" s="129" t="s">
        <v>177</v>
      </c>
      <c r="E113" s="122">
        <v>24000</v>
      </c>
      <c r="F113" s="122">
        <v>16031.48</v>
      </c>
      <c r="G113" s="123">
        <f t="shared" si="22"/>
        <v>0.66797833333333334</v>
      </c>
    </row>
    <row r="114" spans="2:7">
      <c r="B114" s="128"/>
      <c r="C114" s="128" t="s">
        <v>156</v>
      </c>
      <c r="D114" s="129" t="s">
        <v>178</v>
      </c>
      <c r="E114" s="122">
        <v>37000</v>
      </c>
      <c r="F114" s="122">
        <v>22290.799999999999</v>
      </c>
      <c r="G114" s="123">
        <f t="shared" si="22"/>
        <v>0.60245405405405406</v>
      </c>
    </row>
    <row r="115" spans="2:7">
      <c r="B115" s="128"/>
      <c r="C115" s="128" t="s">
        <v>179</v>
      </c>
      <c r="D115" s="129" t="s">
        <v>180</v>
      </c>
      <c r="E115" s="122">
        <v>12930</v>
      </c>
      <c r="F115" s="122">
        <v>8078</v>
      </c>
      <c r="G115" s="123">
        <f t="shared" si="22"/>
        <v>0.62474864655839135</v>
      </c>
    </row>
    <row r="116" spans="2:7">
      <c r="B116" s="128"/>
      <c r="C116" s="128" t="s">
        <v>181</v>
      </c>
      <c r="D116" s="129" t="s">
        <v>182</v>
      </c>
      <c r="E116" s="122">
        <v>20000</v>
      </c>
      <c r="F116" s="122">
        <v>18734.740000000002</v>
      </c>
      <c r="G116" s="123">
        <f t="shared" si="22"/>
        <v>0.93673700000000004</v>
      </c>
    </row>
    <row r="117" spans="2:7">
      <c r="B117" s="128"/>
      <c r="C117" s="128" t="s">
        <v>158</v>
      </c>
      <c r="D117" s="129" t="s">
        <v>159</v>
      </c>
      <c r="E117" s="122">
        <v>3000</v>
      </c>
      <c r="F117" s="122">
        <v>1327.62</v>
      </c>
      <c r="G117" s="123">
        <f t="shared" si="22"/>
        <v>0.44253999999999999</v>
      </c>
    </row>
    <row r="118" spans="2:7">
      <c r="B118" s="128"/>
      <c r="C118" s="128" t="s">
        <v>183</v>
      </c>
      <c r="D118" s="129" t="s">
        <v>184</v>
      </c>
      <c r="E118" s="122">
        <v>5000</v>
      </c>
      <c r="F118" s="122">
        <v>4000</v>
      </c>
      <c r="G118" s="123">
        <f t="shared" si="22"/>
        <v>0.8</v>
      </c>
    </row>
    <row r="119" spans="2:7">
      <c r="B119" s="128"/>
      <c r="C119" s="128">
        <v>3295</v>
      </c>
      <c r="D119" s="129" t="s">
        <v>308</v>
      </c>
      <c r="E119" s="122">
        <v>12000</v>
      </c>
      <c r="F119" s="122">
        <v>10265.99</v>
      </c>
      <c r="G119" s="123">
        <f t="shared" si="22"/>
        <v>0.8554991666666667</v>
      </c>
    </row>
    <row r="120" spans="2:7">
      <c r="B120" s="128"/>
      <c r="C120" s="128">
        <v>3296</v>
      </c>
      <c r="D120" s="129" t="s">
        <v>309</v>
      </c>
      <c r="E120" s="122">
        <v>11350</v>
      </c>
      <c r="F120" s="122">
        <v>11350</v>
      </c>
      <c r="G120" s="123">
        <f t="shared" si="22"/>
        <v>1</v>
      </c>
    </row>
    <row r="121" spans="2:7">
      <c r="B121" s="128"/>
      <c r="C121" s="128" t="s">
        <v>186</v>
      </c>
      <c r="D121" s="129" t="s">
        <v>187</v>
      </c>
      <c r="E121" s="122">
        <v>9500</v>
      </c>
      <c r="F121" s="122">
        <v>6280.68</v>
      </c>
      <c r="G121" s="123">
        <f t="shared" si="22"/>
        <v>0.66112421052631587</v>
      </c>
    </row>
    <row r="122" spans="2:7">
      <c r="B122" s="128"/>
      <c r="C122" s="128">
        <v>3433</v>
      </c>
      <c r="D122" s="129" t="s">
        <v>188</v>
      </c>
      <c r="E122" s="122">
        <v>7162</v>
      </c>
      <c r="F122" s="122">
        <v>7161.88</v>
      </c>
      <c r="G122" s="123">
        <f t="shared" si="22"/>
        <v>0.9999832449036582</v>
      </c>
    </row>
    <row r="123" spans="2:7">
      <c r="B123" s="128"/>
      <c r="C123" s="128">
        <v>3299</v>
      </c>
      <c r="D123" s="129" t="s">
        <v>310</v>
      </c>
      <c r="E123" s="122">
        <v>10000</v>
      </c>
      <c r="F123" s="122">
        <v>9620.01</v>
      </c>
      <c r="G123" s="123">
        <f t="shared" si="22"/>
        <v>0.962001</v>
      </c>
    </row>
    <row r="124" spans="2:7">
      <c r="B124" s="128"/>
      <c r="C124" s="128" t="s">
        <v>162</v>
      </c>
      <c r="D124" s="146" t="s">
        <v>163</v>
      </c>
      <c r="E124" s="122">
        <v>5000</v>
      </c>
      <c r="F124" s="122">
        <v>15549.58</v>
      </c>
      <c r="G124" s="123">
        <f t="shared" si="22"/>
        <v>3.1099160000000001</v>
      </c>
    </row>
    <row r="125" spans="2:7">
      <c r="B125" s="101" t="s">
        <v>77</v>
      </c>
      <c r="C125" s="101" t="s">
        <v>84</v>
      </c>
      <c r="D125" s="102" t="s">
        <v>85</v>
      </c>
      <c r="E125" s="106">
        <f>SUM(E126)</f>
        <v>0</v>
      </c>
      <c r="F125" s="106">
        <f t="shared" ref="F125:G125" si="24">SUM(F126)</f>
        <v>0</v>
      </c>
      <c r="G125" s="114">
        <f t="shared" si="24"/>
        <v>0</v>
      </c>
    </row>
    <row r="126" spans="2:7">
      <c r="B126" s="128"/>
      <c r="C126" s="128" t="s">
        <v>146</v>
      </c>
      <c r="D126" s="129" t="s">
        <v>147</v>
      </c>
      <c r="E126" s="122">
        <v>0</v>
      </c>
      <c r="F126" s="122">
        <v>0</v>
      </c>
      <c r="G126" s="123">
        <v>0</v>
      </c>
    </row>
    <row r="127" spans="2:7">
      <c r="B127" s="134" t="s">
        <v>123</v>
      </c>
      <c r="C127" s="134" t="s">
        <v>189</v>
      </c>
      <c r="D127" s="135" t="s">
        <v>190</v>
      </c>
      <c r="E127" s="136">
        <f>+E128+E136+E145+E153</f>
        <v>518000</v>
      </c>
      <c r="F127" s="136">
        <f t="shared" ref="F127" si="25">+F128+F136+F145+F153</f>
        <v>493771.54000000004</v>
      </c>
      <c r="G127" s="137">
        <f>SUM(F127/E127)</f>
        <v>0.95322691119691128</v>
      </c>
    </row>
    <row r="128" spans="2:7">
      <c r="B128" s="101" t="s">
        <v>77</v>
      </c>
      <c r="C128" s="101" t="s">
        <v>78</v>
      </c>
      <c r="D128" s="102" t="s">
        <v>79</v>
      </c>
      <c r="E128" s="106">
        <f>SUM(E129:E135)</f>
        <v>114000</v>
      </c>
      <c r="F128" s="106">
        <f t="shared" ref="F128" si="26">SUM(F129:F135)</f>
        <v>107010</v>
      </c>
      <c r="G128" s="114">
        <f>SUM(F128/E128)</f>
        <v>0.93868421052631579</v>
      </c>
    </row>
    <row r="129" spans="2:7">
      <c r="B129" s="128"/>
      <c r="C129" s="128" t="s">
        <v>148</v>
      </c>
      <c r="D129" s="129" t="s">
        <v>191</v>
      </c>
      <c r="E129" s="122">
        <v>17000</v>
      </c>
      <c r="F129" s="122">
        <v>17000</v>
      </c>
      <c r="G129" s="123">
        <f t="shared" ref="G129:G156" si="27">SUM(F129/E129)</f>
        <v>1</v>
      </c>
    </row>
    <row r="130" spans="2:7">
      <c r="B130" s="128"/>
      <c r="C130" s="128" t="s">
        <v>150</v>
      </c>
      <c r="D130" s="129" t="s">
        <v>192</v>
      </c>
      <c r="E130" s="122">
        <v>12000</v>
      </c>
      <c r="F130" s="122">
        <v>12000</v>
      </c>
      <c r="G130" s="123">
        <f t="shared" si="27"/>
        <v>1</v>
      </c>
    </row>
    <row r="131" spans="2:7">
      <c r="B131" s="128"/>
      <c r="C131" s="128" t="s">
        <v>154</v>
      </c>
      <c r="D131" s="129" t="s">
        <v>193</v>
      </c>
      <c r="E131" s="122">
        <v>43000</v>
      </c>
      <c r="F131" s="122">
        <v>43000</v>
      </c>
      <c r="G131" s="123">
        <f t="shared" si="27"/>
        <v>1</v>
      </c>
    </row>
    <row r="132" spans="2:7">
      <c r="B132" s="128"/>
      <c r="C132" s="128" t="s">
        <v>156</v>
      </c>
      <c r="D132" s="129" t="s">
        <v>194</v>
      </c>
      <c r="E132" s="122">
        <v>22000</v>
      </c>
      <c r="F132" s="122">
        <v>22000</v>
      </c>
      <c r="G132" s="123">
        <f t="shared" si="27"/>
        <v>1</v>
      </c>
    </row>
    <row r="133" spans="2:7">
      <c r="B133" s="128"/>
      <c r="C133" s="128" t="s">
        <v>158</v>
      </c>
      <c r="D133" s="129" t="s">
        <v>195</v>
      </c>
      <c r="E133" s="122">
        <v>0</v>
      </c>
      <c r="F133" s="122">
        <v>0</v>
      </c>
      <c r="G133" s="123">
        <v>0</v>
      </c>
    </row>
    <row r="134" spans="2:7">
      <c r="B134" s="128"/>
      <c r="C134" s="128" t="s">
        <v>162</v>
      </c>
      <c r="D134" s="129" t="s">
        <v>196</v>
      </c>
      <c r="E134" s="122">
        <v>12500</v>
      </c>
      <c r="F134" s="122">
        <v>5510</v>
      </c>
      <c r="G134" s="123">
        <f t="shared" si="27"/>
        <v>0.44080000000000003</v>
      </c>
    </row>
    <row r="135" spans="2:7">
      <c r="B135" s="128"/>
      <c r="C135" s="128" t="s">
        <v>162</v>
      </c>
      <c r="D135" s="129" t="s">
        <v>197</v>
      </c>
      <c r="E135" s="122">
        <v>7500</v>
      </c>
      <c r="F135" s="122">
        <v>7500</v>
      </c>
      <c r="G135" s="123">
        <f t="shared" si="27"/>
        <v>1</v>
      </c>
    </row>
    <row r="136" spans="2:7">
      <c r="B136" s="101" t="s">
        <v>77</v>
      </c>
      <c r="C136" s="101" t="s">
        <v>82</v>
      </c>
      <c r="D136" s="102" t="s">
        <v>83</v>
      </c>
      <c r="E136" s="106">
        <f>SUM(E137:E144)</f>
        <v>40000</v>
      </c>
      <c r="F136" s="106">
        <f t="shared" ref="F136" si="28">SUM(F137:F144)</f>
        <v>16236.619999999999</v>
      </c>
      <c r="G136" s="114">
        <f>SUM(F136/E136)</f>
        <v>0.40591549999999998</v>
      </c>
    </row>
    <row r="137" spans="2:7">
      <c r="B137" s="128"/>
      <c r="C137" s="128" t="s">
        <v>164</v>
      </c>
      <c r="D137" s="129" t="s">
        <v>198</v>
      </c>
      <c r="E137" s="122">
        <v>1000</v>
      </c>
      <c r="F137" s="122">
        <v>286</v>
      </c>
      <c r="G137" s="123">
        <f t="shared" si="27"/>
        <v>0.28599999999999998</v>
      </c>
    </row>
    <row r="138" spans="2:7">
      <c r="B138" s="128"/>
      <c r="C138" s="128" t="s">
        <v>138</v>
      </c>
      <c r="D138" s="129" t="s">
        <v>199</v>
      </c>
      <c r="E138" s="122">
        <v>1000</v>
      </c>
      <c r="F138" s="122">
        <v>273.7</v>
      </c>
      <c r="G138" s="123">
        <f t="shared" si="27"/>
        <v>0.2737</v>
      </c>
    </row>
    <row r="139" spans="2:7">
      <c r="B139" s="128"/>
      <c r="C139" s="128" t="s">
        <v>148</v>
      </c>
      <c r="D139" s="129" t="s">
        <v>191</v>
      </c>
      <c r="E139" s="122">
        <v>1000</v>
      </c>
      <c r="F139" s="122">
        <v>0</v>
      </c>
      <c r="G139" s="123">
        <f t="shared" si="27"/>
        <v>0</v>
      </c>
    </row>
    <row r="140" spans="2:7">
      <c r="B140" s="128"/>
      <c r="C140" s="128" t="s">
        <v>154</v>
      </c>
      <c r="D140" s="129" t="s">
        <v>193</v>
      </c>
      <c r="E140" s="122">
        <v>2000</v>
      </c>
      <c r="F140" s="122">
        <v>2000</v>
      </c>
      <c r="G140" s="123">
        <f t="shared" si="27"/>
        <v>1</v>
      </c>
    </row>
    <row r="141" spans="2:7">
      <c r="B141" s="128"/>
      <c r="C141" s="128" t="s">
        <v>156</v>
      </c>
      <c r="D141" s="129" t="s">
        <v>194</v>
      </c>
      <c r="E141" s="122">
        <v>0</v>
      </c>
      <c r="F141" s="122">
        <v>0</v>
      </c>
      <c r="G141" s="123">
        <v>0</v>
      </c>
    </row>
    <row r="142" spans="2:7">
      <c r="B142" s="128"/>
      <c r="C142" s="128" t="s">
        <v>158</v>
      </c>
      <c r="D142" s="129" t="s">
        <v>195</v>
      </c>
      <c r="E142" s="122">
        <v>14000</v>
      </c>
      <c r="F142" s="122">
        <v>5701.92</v>
      </c>
      <c r="G142" s="123">
        <f t="shared" si="27"/>
        <v>0.40728000000000003</v>
      </c>
    </row>
    <row r="143" spans="2:7">
      <c r="B143" s="128"/>
      <c r="C143" s="128" t="s">
        <v>162</v>
      </c>
      <c r="D143" s="129" t="s">
        <v>196</v>
      </c>
      <c r="E143" s="122">
        <v>10000</v>
      </c>
      <c r="F143" s="122">
        <v>0</v>
      </c>
      <c r="G143" s="123">
        <f t="shared" si="27"/>
        <v>0</v>
      </c>
    </row>
    <row r="144" spans="2:7">
      <c r="B144" s="128"/>
      <c r="C144" s="128" t="s">
        <v>162</v>
      </c>
      <c r="D144" s="129" t="s">
        <v>197</v>
      </c>
      <c r="E144" s="122">
        <v>11000</v>
      </c>
      <c r="F144" s="122">
        <v>7975</v>
      </c>
      <c r="G144" s="123">
        <f t="shared" si="27"/>
        <v>0.72499999999999998</v>
      </c>
    </row>
    <row r="145" spans="2:7">
      <c r="B145" s="101" t="s">
        <v>77</v>
      </c>
      <c r="C145" s="101" t="s">
        <v>84</v>
      </c>
      <c r="D145" s="102" t="s">
        <v>85</v>
      </c>
      <c r="E145" s="106">
        <f>SUM(E146:E152)</f>
        <v>360000</v>
      </c>
      <c r="F145" s="106">
        <f t="shared" ref="F145" si="29">SUM(F146:F152)</f>
        <v>366524.92000000004</v>
      </c>
      <c r="G145" s="114">
        <f>SUM(F145/E145)</f>
        <v>1.018124777777778</v>
      </c>
    </row>
    <row r="146" spans="2:7">
      <c r="B146" s="128"/>
      <c r="C146" s="128" t="s">
        <v>169</v>
      </c>
      <c r="D146" s="129" t="s">
        <v>200</v>
      </c>
      <c r="E146" s="122">
        <v>8500</v>
      </c>
      <c r="F146" s="122">
        <v>8500</v>
      </c>
      <c r="G146" s="123">
        <f t="shared" si="27"/>
        <v>1</v>
      </c>
    </row>
    <row r="147" spans="2:7">
      <c r="B147" s="128"/>
      <c r="C147" s="128" t="s">
        <v>148</v>
      </c>
      <c r="D147" s="129" t="s">
        <v>191</v>
      </c>
      <c r="E147" s="122">
        <v>35000</v>
      </c>
      <c r="F147" s="122">
        <v>34979.839999999997</v>
      </c>
      <c r="G147" s="123">
        <f t="shared" si="27"/>
        <v>0.99942399999999987</v>
      </c>
    </row>
    <row r="148" spans="2:7">
      <c r="B148" s="128"/>
      <c r="C148" s="128" t="s">
        <v>154</v>
      </c>
      <c r="D148" s="129" t="s">
        <v>193</v>
      </c>
      <c r="E148" s="122">
        <v>265000</v>
      </c>
      <c r="F148" s="122">
        <v>278303.59000000003</v>
      </c>
      <c r="G148" s="123">
        <f t="shared" si="27"/>
        <v>1.0502022264150945</v>
      </c>
    </row>
    <row r="149" spans="2:7">
      <c r="B149" s="128"/>
      <c r="C149" s="128" t="s">
        <v>156</v>
      </c>
      <c r="D149" s="129" t="s">
        <v>194</v>
      </c>
      <c r="E149" s="122">
        <v>15000</v>
      </c>
      <c r="F149" s="122">
        <v>11741.49</v>
      </c>
      <c r="G149" s="123">
        <f t="shared" si="27"/>
        <v>0.78276599999999996</v>
      </c>
    </row>
    <row r="150" spans="2:7">
      <c r="B150" s="128"/>
      <c r="C150" s="128" t="s">
        <v>158</v>
      </c>
      <c r="D150" s="129" t="s">
        <v>195</v>
      </c>
      <c r="E150" s="122">
        <v>11000</v>
      </c>
      <c r="F150" s="122">
        <v>11000</v>
      </c>
      <c r="G150" s="123">
        <f t="shared" si="27"/>
        <v>1</v>
      </c>
    </row>
    <row r="151" spans="2:7">
      <c r="B151" s="128"/>
      <c r="C151" s="128" t="s">
        <v>162</v>
      </c>
      <c r="D151" s="129" t="s">
        <v>201</v>
      </c>
      <c r="E151" s="122">
        <v>3500</v>
      </c>
      <c r="F151" s="122">
        <v>0</v>
      </c>
      <c r="G151" s="123">
        <f t="shared" si="27"/>
        <v>0</v>
      </c>
    </row>
    <row r="152" spans="2:7">
      <c r="B152" s="128"/>
      <c r="C152" s="128" t="s">
        <v>162</v>
      </c>
      <c r="D152" s="129" t="s">
        <v>197</v>
      </c>
      <c r="E152" s="122">
        <v>22000</v>
      </c>
      <c r="F152" s="122">
        <v>22000</v>
      </c>
      <c r="G152" s="123">
        <f t="shared" si="27"/>
        <v>1</v>
      </c>
    </row>
    <row r="153" spans="2:7">
      <c r="B153" s="101" t="s">
        <v>77</v>
      </c>
      <c r="C153" s="101" t="s">
        <v>86</v>
      </c>
      <c r="D153" s="102" t="s">
        <v>87</v>
      </c>
      <c r="E153" s="106">
        <f>SUM(E154:E156)</f>
        <v>4000</v>
      </c>
      <c r="F153" s="106">
        <f t="shared" ref="F153" si="30">SUM(F154:F156)</f>
        <v>4000</v>
      </c>
      <c r="G153" s="114">
        <f>SUM(F153/E153)</f>
        <v>1</v>
      </c>
    </row>
    <row r="154" spans="2:7">
      <c r="B154" s="128"/>
      <c r="C154" s="128" t="s">
        <v>148</v>
      </c>
      <c r="D154" s="129" t="s">
        <v>191</v>
      </c>
      <c r="E154" s="122">
        <v>0</v>
      </c>
      <c r="F154" s="122">
        <v>0</v>
      </c>
      <c r="G154" s="123">
        <v>0</v>
      </c>
    </row>
    <row r="155" spans="2:7">
      <c r="B155" s="128"/>
      <c r="C155" s="128" t="s">
        <v>154</v>
      </c>
      <c r="D155" s="129" t="s">
        <v>193</v>
      </c>
      <c r="E155" s="122">
        <v>0</v>
      </c>
      <c r="F155" s="122">
        <v>0</v>
      </c>
      <c r="G155" s="123">
        <v>0</v>
      </c>
    </row>
    <row r="156" spans="2:7">
      <c r="B156" s="128"/>
      <c r="C156" s="128" t="s">
        <v>162</v>
      </c>
      <c r="D156" s="129" t="s">
        <v>197</v>
      </c>
      <c r="E156" s="122">
        <v>4000</v>
      </c>
      <c r="F156" s="122">
        <v>4000</v>
      </c>
      <c r="G156" s="123">
        <f t="shared" si="27"/>
        <v>1</v>
      </c>
    </row>
    <row r="157" spans="2:7">
      <c r="B157" s="134" t="s">
        <v>123</v>
      </c>
      <c r="C157" s="134" t="s">
        <v>202</v>
      </c>
      <c r="D157" s="135" t="s">
        <v>34</v>
      </c>
      <c r="E157" s="136">
        <f>+E158+E164+E171+E179</f>
        <v>131000</v>
      </c>
      <c r="F157" s="136">
        <f t="shared" ref="F157" si="31">+F158+F164+F171+F179</f>
        <v>114935.41</v>
      </c>
      <c r="G157" s="137">
        <f>SUM(F157/E157)</f>
        <v>0.87736954198473283</v>
      </c>
    </row>
    <row r="158" spans="2:7">
      <c r="B158" s="101" t="s">
        <v>77</v>
      </c>
      <c r="C158" s="101" t="s">
        <v>78</v>
      </c>
      <c r="D158" s="102" t="s">
        <v>79</v>
      </c>
      <c r="E158" s="106">
        <f>SUM(E159:E163)</f>
        <v>65000</v>
      </c>
      <c r="F158" s="106">
        <f t="shared" ref="F158" si="32">SUM(F159:F163)</f>
        <v>63497.16</v>
      </c>
      <c r="G158" s="114">
        <f>SUM(F158/E158)</f>
        <v>0.9768793846153847</v>
      </c>
    </row>
    <row r="159" spans="2:7">
      <c r="B159" s="128"/>
      <c r="C159" s="128" t="s">
        <v>138</v>
      </c>
      <c r="D159" s="129" t="s">
        <v>203</v>
      </c>
      <c r="E159" s="122">
        <v>4000</v>
      </c>
      <c r="F159" s="122">
        <v>3999.99</v>
      </c>
      <c r="G159" s="123">
        <f t="shared" ref="G159:G163" si="33">SUM(F159/E159)</f>
        <v>0.99999749999999998</v>
      </c>
    </row>
    <row r="160" spans="2:7">
      <c r="B160" s="128"/>
      <c r="C160" s="128" t="s">
        <v>169</v>
      </c>
      <c r="D160" s="129" t="s">
        <v>204</v>
      </c>
      <c r="E160" s="122">
        <v>800</v>
      </c>
      <c r="F160" s="122">
        <v>459.4</v>
      </c>
      <c r="G160" s="123">
        <f t="shared" si="33"/>
        <v>0.57424999999999993</v>
      </c>
    </row>
    <row r="161" spans="2:7">
      <c r="B161" s="128"/>
      <c r="C161" s="128" t="s">
        <v>148</v>
      </c>
      <c r="D161" s="129" t="s">
        <v>205</v>
      </c>
      <c r="E161" s="122">
        <v>15000</v>
      </c>
      <c r="F161" s="122">
        <v>13837.77</v>
      </c>
      <c r="G161" s="123">
        <f t="shared" si="33"/>
        <v>0.92251800000000006</v>
      </c>
    </row>
    <row r="162" spans="2:7">
      <c r="B162" s="128"/>
      <c r="C162" s="128" t="s">
        <v>154</v>
      </c>
      <c r="D162" s="129" t="s">
        <v>206</v>
      </c>
      <c r="E162" s="122">
        <v>45000</v>
      </c>
      <c r="F162" s="122">
        <v>45000</v>
      </c>
      <c r="G162" s="123">
        <f t="shared" si="33"/>
        <v>1</v>
      </c>
    </row>
    <row r="163" spans="2:7">
      <c r="B163" s="128"/>
      <c r="C163" s="128" t="s">
        <v>156</v>
      </c>
      <c r="D163" s="129" t="s">
        <v>207</v>
      </c>
      <c r="E163" s="122">
        <v>200</v>
      </c>
      <c r="F163" s="122">
        <v>200</v>
      </c>
      <c r="G163" s="123">
        <f t="shared" si="33"/>
        <v>1</v>
      </c>
    </row>
    <row r="164" spans="2:7">
      <c r="B164" s="101" t="s">
        <v>77</v>
      </c>
      <c r="C164" s="101" t="s">
        <v>82</v>
      </c>
      <c r="D164" s="102" t="s">
        <v>83</v>
      </c>
      <c r="E164" s="106">
        <f>SUM(E165:E170)</f>
        <v>29000</v>
      </c>
      <c r="F164" s="106">
        <f t="shared" ref="F164" si="34">SUM(F165:F170)</f>
        <v>26007.42</v>
      </c>
      <c r="G164" s="114">
        <f>SUM(F164/E164)</f>
        <v>0.89680758620689649</v>
      </c>
    </row>
    <row r="165" spans="2:7">
      <c r="B165" s="128"/>
      <c r="C165" s="128" t="s">
        <v>164</v>
      </c>
      <c r="D165" s="129" t="s">
        <v>208</v>
      </c>
      <c r="E165" s="122">
        <v>2000</v>
      </c>
      <c r="F165" s="122">
        <v>1059.32</v>
      </c>
      <c r="G165" s="123">
        <f t="shared" ref="G165:G170" si="35">SUM(F165/E165)</f>
        <v>0.52966000000000002</v>
      </c>
    </row>
    <row r="166" spans="2:7">
      <c r="B166" s="128"/>
      <c r="C166" s="128" t="s">
        <v>166</v>
      </c>
      <c r="D166" s="129" t="s">
        <v>209</v>
      </c>
      <c r="E166" s="122">
        <v>3000</v>
      </c>
      <c r="F166" s="122">
        <v>2520</v>
      </c>
      <c r="G166" s="123">
        <f t="shared" si="35"/>
        <v>0.84</v>
      </c>
    </row>
    <row r="167" spans="2:7">
      <c r="B167" s="128"/>
      <c r="C167" s="128" t="s">
        <v>148</v>
      </c>
      <c r="D167" s="129" t="s">
        <v>210</v>
      </c>
      <c r="E167" s="122">
        <v>0</v>
      </c>
      <c r="F167" s="122">
        <v>0</v>
      </c>
      <c r="G167" s="123">
        <v>0</v>
      </c>
    </row>
    <row r="168" spans="2:7">
      <c r="B168" s="128"/>
      <c r="C168" s="128" t="s">
        <v>154</v>
      </c>
      <c r="D168" s="129" t="s">
        <v>211</v>
      </c>
      <c r="E168" s="122">
        <v>3000</v>
      </c>
      <c r="F168" s="122">
        <v>3000</v>
      </c>
      <c r="G168" s="123">
        <f t="shared" si="35"/>
        <v>1</v>
      </c>
    </row>
    <row r="169" spans="2:7">
      <c r="B169" s="128"/>
      <c r="C169" s="128" t="s">
        <v>158</v>
      </c>
      <c r="D169" s="129" t="s">
        <v>212</v>
      </c>
      <c r="E169" s="122">
        <v>4000</v>
      </c>
      <c r="F169" s="122">
        <v>2428.1</v>
      </c>
      <c r="G169" s="123">
        <f t="shared" si="35"/>
        <v>0.60702499999999993</v>
      </c>
    </row>
    <row r="170" spans="2:7">
      <c r="B170" s="128"/>
      <c r="C170" s="128" t="s">
        <v>213</v>
      </c>
      <c r="D170" s="129" t="s">
        <v>214</v>
      </c>
      <c r="E170" s="122">
        <v>17000</v>
      </c>
      <c r="F170" s="122">
        <v>17000</v>
      </c>
      <c r="G170" s="123">
        <f t="shared" si="35"/>
        <v>1</v>
      </c>
    </row>
    <row r="171" spans="2:7">
      <c r="B171" s="101" t="s">
        <v>77</v>
      </c>
      <c r="C171" s="101" t="s">
        <v>84</v>
      </c>
      <c r="D171" s="102" t="s">
        <v>85</v>
      </c>
      <c r="E171" s="106">
        <f>SUM(E172:E178)</f>
        <v>35000</v>
      </c>
      <c r="F171" s="106">
        <f t="shared" ref="F171" si="36">SUM(F172:F178)</f>
        <v>23430.83</v>
      </c>
      <c r="G171" s="114">
        <f>SUM(F171/E171)</f>
        <v>0.66945228571428572</v>
      </c>
    </row>
    <row r="172" spans="2:7">
      <c r="B172" s="128"/>
      <c r="C172" s="128" t="s">
        <v>138</v>
      </c>
      <c r="D172" s="129" t="s">
        <v>203</v>
      </c>
      <c r="E172" s="122">
        <v>2000</v>
      </c>
      <c r="F172" s="122">
        <v>2000</v>
      </c>
      <c r="G172" s="123">
        <f t="shared" ref="G172:G178" si="37">SUM(F172/E172)</f>
        <v>1</v>
      </c>
    </row>
    <row r="173" spans="2:7">
      <c r="B173" s="128"/>
      <c r="C173" s="128" t="s">
        <v>169</v>
      </c>
      <c r="D173" s="129" t="s">
        <v>204</v>
      </c>
      <c r="E173" s="122">
        <v>3000</v>
      </c>
      <c r="F173" s="122">
        <v>0</v>
      </c>
      <c r="G173" s="123">
        <f t="shared" si="37"/>
        <v>0</v>
      </c>
    </row>
    <row r="174" spans="2:7">
      <c r="B174" s="128"/>
      <c r="C174" s="128" t="s">
        <v>148</v>
      </c>
      <c r="D174" s="129" t="s">
        <v>205</v>
      </c>
      <c r="E174" s="122">
        <v>10500</v>
      </c>
      <c r="F174" s="122">
        <v>8632.5</v>
      </c>
      <c r="G174" s="123">
        <f t="shared" si="37"/>
        <v>0.82214285714285718</v>
      </c>
    </row>
    <row r="175" spans="2:7">
      <c r="B175" s="128"/>
      <c r="C175" s="128" t="s">
        <v>154</v>
      </c>
      <c r="D175" s="129" t="s">
        <v>206</v>
      </c>
      <c r="E175" s="122">
        <v>6000</v>
      </c>
      <c r="F175" s="122">
        <v>5305.33</v>
      </c>
      <c r="G175" s="123">
        <f t="shared" si="37"/>
        <v>0.88422166666666668</v>
      </c>
    </row>
    <row r="176" spans="2:7">
      <c r="B176" s="128"/>
      <c r="C176" s="128" t="s">
        <v>156</v>
      </c>
      <c r="D176" s="129" t="s">
        <v>207</v>
      </c>
      <c r="E176" s="122">
        <v>7500</v>
      </c>
      <c r="F176" s="122">
        <v>7493</v>
      </c>
      <c r="G176" s="123">
        <f t="shared" si="37"/>
        <v>0.99906666666666666</v>
      </c>
    </row>
    <row r="177" spans="2:7">
      <c r="B177" s="128"/>
      <c r="C177" s="128" t="s">
        <v>181</v>
      </c>
      <c r="D177" s="129" t="s">
        <v>215</v>
      </c>
      <c r="E177" s="122">
        <v>3000</v>
      </c>
      <c r="F177" s="122">
        <v>0</v>
      </c>
      <c r="G177" s="123">
        <f t="shared" si="37"/>
        <v>0</v>
      </c>
    </row>
    <row r="178" spans="2:7">
      <c r="B178" s="128"/>
      <c r="C178" s="128" t="s">
        <v>158</v>
      </c>
      <c r="D178" s="129" t="s">
        <v>212</v>
      </c>
      <c r="E178" s="122">
        <v>3000</v>
      </c>
      <c r="F178" s="122">
        <v>0</v>
      </c>
      <c r="G178" s="123">
        <f t="shared" si="37"/>
        <v>0</v>
      </c>
    </row>
    <row r="179" spans="2:7">
      <c r="B179" s="101" t="s">
        <v>77</v>
      </c>
      <c r="C179" s="101" t="s">
        <v>86</v>
      </c>
      <c r="D179" s="102" t="s">
        <v>87</v>
      </c>
      <c r="E179" s="106">
        <f t="shared" ref="E179:F179" si="38">SUM(E180:E184)</f>
        <v>2000</v>
      </c>
      <c r="F179" s="106">
        <f t="shared" si="38"/>
        <v>2000</v>
      </c>
      <c r="G179" s="114">
        <f>SUM(F179/E179)</f>
        <v>1</v>
      </c>
    </row>
    <row r="180" spans="2:7">
      <c r="B180" s="128"/>
      <c r="C180" s="128" t="s">
        <v>138</v>
      </c>
      <c r="D180" s="129" t="s">
        <v>216</v>
      </c>
      <c r="E180" s="122">
        <v>0</v>
      </c>
      <c r="F180" s="122">
        <v>0</v>
      </c>
      <c r="G180" s="123">
        <v>0</v>
      </c>
    </row>
    <row r="181" spans="2:7">
      <c r="B181" s="128"/>
      <c r="C181" s="128" t="s">
        <v>148</v>
      </c>
      <c r="D181" s="129" t="s">
        <v>210</v>
      </c>
      <c r="E181" s="122">
        <v>0</v>
      </c>
      <c r="F181" s="122">
        <v>0</v>
      </c>
      <c r="G181" s="123">
        <v>0</v>
      </c>
    </row>
    <row r="182" spans="2:7">
      <c r="B182" s="128"/>
      <c r="C182" s="128">
        <v>3237</v>
      </c>
      <c r="D182" s="129" t="s">
        <v>211</v>
      </c>
      <c r="E182" s="122">
        <v>0</v>
      </c>
      <c r="F182" s="122">
        <v>0</v>
      </c>
      <c r="G182" s="123">
        <v>0</v>
      </c>
    </row>
    <row r="183" spans="2:7">
      <c r="B183" s="128"/>
      <c r="C183" s="128" t="s">
        <v>156</v>
      </c>
      <c r="D183" s="129" t="s">
        <v>217</v>
      </c>
      <c r="E183" s="122">
        <v>0</v>
      </c>
      <c r="F183" s="122">
        <v>0</v>
      </c>
      <c r="G183" s="123">
        <v>0</v>
      </c>
    </row>
    <row r="184" spans="2:7">
      <c r="B184" s="128"/>
      <c r="C184" s="128">
        <v>3292</v>
      </c>
      <c r="D184" s="129" t="s">
        <v>218</v>
      </c>
      <c r="E184" s="122">
        <v>2000</v>
      </c>
      <c r="F184" s="122">
        <v>2000</v>
      </c>
      <c r="G184" s="123">
        <f t="shared" ref="G184" si="39">SUM(F184/E184)</f>
        <v>1</v>
      </c>
    </row>
    <row r="185" spans="2:7">
      <c r="B185" s="134" t="s">
        <v>123</v>
      </c>
      <c r="C185" s="134" t="s">
        <v>219</v>
      </c>
      <c r="D185" s="135" t="s">
        <v>35</v>
      </c>
      <c r="E185" s="136">
        <f>+E186+E194+E203+E214</f>
        <v>212900</v>
      </c>
      <c r="F185" s="136">
        <f>+F186+F194+F203+F214</f>
        <v>167995.94</v>
      </c>
      <c r="G185" s="137">
        <f>SUM(F185/E185)</f>
        <v>0.78908379520901828</v>
      </c>
    </row>
    <row r="186" spans="2:7">
      <c r="B186" s="101" t="s">
        <v>77</v>
      </c>
      <c r="C186" s="101" t="s">
        <v>78</v>
      </c>
      <c r="D186" s="102" t="s">
        <v>79</v>
      </c>
      <c r="E186" s="106">
        <f>SUM(E187:E193)</f>
        <v>148400</v>
      </c>
      <c r="F186" s="106">
        <f>SUM(F187:F193)</f>
        <v>122581.56000000001</v>
      </c>
      <c r="G186" s="114">
        <f>SUM(F186/E186)</f>
        <v>0.82602129380053912</v>
      </c>
    </row>
    <row r="187" spans="2:7">
      <c r="B187" s="128"/>
      <c r="C187" s="128" t="s">
        <v>164</v>
      </c>
      <c r="D187" s="129" t="s">
        <v>165</v>
      </c>
      <c r="E187" s="122">
        <v>1500</v>
      </c>
      <c r="F187" s="122">
        <v>0</v>
      </c>
      <c r="G187" s="123">
        <f t="shared" ref="G187:G193" si="40">SUM(F187/E187)</f>
        <v>0</v>
      </c>
    </row>
    <row r="188" spans="2:7">
      <c r="B188" s="128"/>
      <c r="C188" s="128" t="s">
        <v>169</v>
      </c>
      <c r="D188" s="129" t="s">
        <v>170</v>
      </c>
      <c r="E188" s="122">
        <v>6500</v>
      </c>
      <c r="F188" s="122">
        <v>6383.18</v>
      </c>
      <c r="G188" s="123">
        <f t="shared" si="40"/>
        <v>0.98202769230769238</v>
      </c>
    </row>
    <row r="189" spans="2:7">
      <c r="B189" s="128"/>
      <c r="C189" s="128" t="s">
        <v>148</v>
      </c>
      <c r="D189" s="129" t="s">
        <v>149</v>
      </c>
      <c r="E189" s="122">
        <v>11000</v>
      </c>
      <c r="F189" s="122">
        <v>10651.65</v>
      </c>
      <c r="G189" s="123">
        <f t="shared" si="40"/>
        <v>0.96833181818181813</v>
      </c>
    </row>
    <row r="190" spans="2:7">
      <c r="B190" s="128"/>
      <c r="C190" s="128" t="s">
        <v>150</v>
      </c>
      <c r="D190" s="129" t="s">
        <v>151</v>
      </c>
      <c r="E190" s="122">
        <v>78000</v>
      </c>
      <c r="F190" s="122">
        <v>57706.74</v>
      </c>
      <c r="G190" s="123">
        <f t="shared" si="40"/>
        <v>0.73982999999999999</v>
      </c>
    </row>
    <row r="191" spans="2:7">
      <c r="B191" s="128"/>
      <c r="C191" s="128" t="s">
        <v>154</v>
      </c>
      <c r="D191" s="129" t="s">
        <v>155</v>
      </c>
      <c r="E191" s="122">
        <v>44000</v>
      </c>
      <c r="F191" s="122">
        <v>44000</v>
      </c>
      <c r="G191" s="123">
        <f t="shared" si="40"/>
        <v>1</v>
      </c>
    </row>
    <row r="192" spans="2:7">
      <c r="B192" s="128"/>
      <c r="C192" s="128" t="s">
        <v>156</v>
      </c>
      <c r="D192" s="129" t="s">
        <v>178</v>
      </c>
      <c r="E192" s="122">
        <v>4000</v>
      </c>
      <c r="F192" s="122">
        <v>3839.99</v>
      </c>
      <c r="G192" s="123">
        <f t="shared" si="40"/>
        <v>0.95999749999999995</v>
      </c>
    </row>
    <row r="193" spans="2:7">
      <c r="B193" s="128"/>
      <c r="C193" s="128" t="s">
        <v>158</v>
      </c>
      <c r="D193" s="129" t="s">
        <v>220</v>
      </c>
      <c r="E193" s="122">
        <v>3400</v>
      </c>
      <c r="F193" s="122">
        <v>0</v>
      </c>
      <c r="G193" s="123">
        <f t="shared" si="40"/>
        <v>0</v>
      </c>
    </row>
    <row r="194" spans="2:7">
      <c r="B194" s="101" t="s">
        <v>77</v>
      </c>
      <c r="C194" s="101" t="s">
        <v>82</v>
      </c>
      <c r="D194" s="102" t="s">
        <v>83</v>
      </c>
      <c r="E194" s="106">
        <f t="shared" ref="E194:F194" si="41">SUM(E195:E202)</f>
        <v>22500</v>
      </c>
      <c r="F194" s="106">
        <f t="shared" si="41"/>
        <v>7670.3799999999992</v>
      </c>
      <c r="G194" s="114">
        <f>SUM(F194/E194)</f>
        <v>0.34090577777777775</v>
      </c>
    </row>
    <row r="195" spans="2:7">
      <c r="B195" s="128"/>
      <c r="C195" s="128" t="s">
        <v>164</v>
      </c>
      <c r="D195" s="129" t="s">
        <v>165</v>
      </c>
      <c r="E195" s="122">
        <v>500</v>
      </c>
      <c r="F195" s="122">
        <v>0</v>
      </c>
      <c r="G195" s="123">
        <f t="shared" ref="G195:G202" si="42">SUM(F195/E195)</f>
        <v>0</v>
      </c>
    </row>
    <row r="196" spans="2:7">
      <c r="B196" s="128"/>
      <c r="C196" s="128" t="s">
        <v>138</v>
      </c>
      <c r="D196" s="129" t="s">
        <v>139</v>
      </c>
      <c r="E196" s="122">
        <v>3000</v>
      </c>
      <c r="F196" s="122">
        <v>2999.98</v>
      </c>
      <c r="G196" s="123">
        <f t="shared" si="42"/>
        <v>0.99999333333333329</v>
      </c>
    </row>
    <row r="197" spans="2:7">
      <c r="B197" s="128"/>
      <c r="C197" s="128" t="s">
        <v>148</v>
      </c>
      <c r="D197" s="129" t="s">
        <v>149</v>
      </c>
      <c r="E197" s="122">
        <v>2000</v>
      </c>
      <c r="F197" s="122">
        <v>0</v>
      </c>
      <c r="G197" s="123">
        <f t="shared" si="42"/>
        <v>0</v>
      </c>
    </row>
    <row r="198" spans="2:7">
      <c r="B198" s="128"/>
      <c r="C198" s="128" t="s">
        <v>150</v>
      </c>
      <c r="D198" s="129" t="s">
        <v>151</v>
      </c>
      <c r="E198" s="122">
        <v>10000</v>
      </c>
      <c r="F198" s="122">
        <v>0</v>
      </c>
      <c r="G198" s="123">
        <f t="shared" si="42"/>
        <v>0</v>
      </c>
    </row>
    <row r="199" spans="2:7">
      <c r="B199" s="128"/>
      <c r="C199" s="128" t="s">
        <v>150</v>
      </c>
      <c r="D199" s="129" t="s">
        <v>221</v>
      </c>
      <c r="E199" s="122">
        <v>4000</v>
      </c>
      <c r="F199" s="122">
        <v>4000</v>
      </c>
      <c r="G199" s="123">
        <f t="shared" si="42"/>
        <v>1</v>
      </c>
    </row>
    <row r="200" spans="2:7">
      <c r="B200" s="128"/>
      <c r="C200" s="128" t="s">
        <v>154</v>
      </c>
      <c r="D200" s="129" t="s">
        <v>155</v>
      </c>
      <c r="E200" s="122">
        <v>0</v>
      </c>
      <c r="F200" s="122">
        <v>0</v>
      </c>
      <c r="G200" s="123">
        <v>0</v>
      </c>
    </row>
    <row r="201" spans="2:7">
      <c r="B201" s="128"/>
      <c r="C201" s="128" t="s">
        <v>156</v>
      </c>
      <c r="D201" s="129" t="s">
        <v>178</v>
      </c>
      <c r="E201" s="122">
        <v>0</v>
      </c>
      <c r="F201" s="122">
        <v>0</v>
      </c>
      <c r="G201" s="123">
        <v>0</v>
      </c>
    </row>
    <row r="202" spans="2:7">
      <c r="B202" s="128"/>
      <c r="C202" s="128">
        <v>3293</v>
      </c>
      <c r="D202" s="129" t="s">
        <v>159</v>
      </c>
      <c r="E202" s="122">
        <v>3000</v>
      </c>
      <c r="F202" s="122">
        <v>670.4</v>
      </c>
      <c r="G202" s="123">
        <f t="shared" si="42"/>
        <v>0.22346666666666665</v>
      </c>
    </row>
    <row r="203" spans="2:7">
      <c r="B203" s="101" t="s">
        <v>77</v>
      </c>
      <c r="C203" s="101" t="s">
        <v>84</v>
      </c>
      <c r="D203" s="102" t="s">
        <v>85</v>
      </c>
      <c r="E203" s="106">
        <f>SUM(E204:E213)</f>
        <v>42000</v>
      </c>
      <c r="F203" s="106">
        <f t="shared" ref="F203" si="43">SUM(F204:F213)</f>
        <v>37744</v>
      </c>
      <c r="G203" s="114">
        <f>SUM(F203/E203)</f>
        <v>0.89866666666666661</v>
      </c>
    </row>
    <row r="204" spans="2:7">
      <c r="B204" s="128"/>
      <c r="C204" s="128" t="s">
        <v>138</v>
      </c>
      <c r="D204" s="129" t="s">
        <v>222</v>
      </c>
      <c r="E204" s="122">
        <v>1500</v>
      </c>
      <c r="F204" s="122">
        <v>1074</v>
      </c>
      <c r="G204" s="123">
        <f t="shared" ref="G204:G213" si="44">SUM(F204/E204)</f>
        <v>0.71599999999999997</v>
      </c>
    </row>
    <row r="205" spans="2:7" ht="28.8">
      <c r="B205" s="128"/>
      <c r="C205" s="128" t="s">
        <v>138</v>
      </c>
      <c r="D205" s="129" t="s">
        <v>223</v>
      </c>
      <c r="E205" s="122">
        <v>0</v>
      </c>
      <c r="F205" s="122">
        <v>0</v>
      </c>
      <c r="G205" s="123">
        <v>0</v>
      </c>
    </row>
    <row r="206" spans="2:7">
      <c r="B206" s="128"/>
      <c r="C206" s="128" t="s">
        <v>169</v>
      </c>
      <c r="D206" s="129" t="s">
        <v>170</v>
      </c>
      <c r="E206" s="122">
        <v>2500</v>
      </c>
      <c r="F206" s="122">
        <v>0</v>
      </c>
      <c r="G206" s="123">
        <f t="shared" si="44"/>
        <v>0</v>
      </c>
    </row>
    <row r="207" spans="2:7">
      <c r="B207" s="128"/>
      <c r="C207" s="128" t="s">
        <v>148</v>
      </c>
      <c r="D207" s="129" t="s">
        <v>149</v>
      </c>
      <c r="E207" s="122">
        <v>0</v>
      </c>
      <c r="F207" s="122">
        <v>0</v>
      </c>
      <c r="G207" s="123">
        <v>0</v>
      </c>
    </row>
    <row r="208" spans="2:7">
      <c r="B208" s="128"/>
      <c r="C208" s="128" t="s">
        <v>148</v>
      </c>
      <c r="D208" s="129" t="s">
        <v>172</v>
      </c>
      <c r="E208" s="122">
        <v>1000</v>
      </c>
      <c r="F208" s="122">
        <v>1000</v>
      </c>
      <c r="G208" s="123">
        <f t="shared" si="44"/>
        <v>1</v>
      </c>
    </row>
    <row r="209" spans="2:7">
      <c r="B209" s="128"/>
      <c r="C209" s="128" t="s">
        <v>150</v>
      </c>
      <c r="D209" s="129" t="s">
        <v>221</v>
      </c>
      <c r="E209" s="122">
        <v>5000</v>
      </c>
      <c r="F209" s="122">
        <v>5000</v>
      </c>
      <c r="G209" s="123">
        <f t="shared" si="44"/>
        <v>1</v>
      </c>
    </row>
    <row r="210" spans="2:7">
      <c r="B210" s="128"/>
      <c r="C210" s="128" t="s">
        <v>150</v>
      </c>
      <c r="D210" s="129" t="s">
        <v>151</v>
      </c>
      <c r="E210" s="122">
        <v>0</v>
      </c>
      <c r="F210" s="122">
        <v>0</v>
      </c>
      <c r="G210" s="123">
        <v>0</v>
      </c>
    </row>
    <row r="211" spans="2:7">
      <c r="B211" s="128"/>
      <c r="C211" s="128" t="s">
        <v>154</v>
      </c>
      <c r="D211" s="129" t="s">
        <v>155</v>
      </c>
      <c r="E211" s="122">
        <v>28000</v>
      </c>
      <c r="F211" s="122">
        <v>28000</v>
      </c>
      <c r="G211" s="123">
        <f t="shared" si="44"/>
        <v>1</v>
      </c>
    </row>
    <row r="212" spans="2:7">
      <c r="B212" s="128"/>
      <c r="C212" s="128" t="s">
        <v>156</v>
      </c>
      <c r="D212" s="129" t="s">
        <v>178</v>
      </c>
      <c r="E212" s="122">
        <v>2000</v>
      </c>
      <c r="F212" s="122">
        <v>1900</v>
      </c>
      <c r="G212" s="123">
        <f t="shared" si="44"/>
        <v>0.95</v>
      </c>
    </row>
    <row r="213" spans="2:7">
      <c r="B213" s="128"/>
      <c r="C213" s="128" t="s">
        <v>158</v>
      </c>
      <c r="D213" s="129" t="s">
        <v>159</v>
      </c>
      <c r="E213" s="122">
        <v>2000</v>
      </c>
      <c r="F213" s="122">
        <v>770</v>
      </c>
      <c r="G213" s="123">
        <f t="shared" si="44"/>
        <v>0.38500000000000001</v>
      </c>
    </row>
    <row r="214" spans="2:7">
      <c r="B214" s="101" t="s">
        <v>77</v>
      </c>
      <c r="C214" s="101" t="s">
        <v>86</v>
      </c>
      <c r="D214" s="102" t="s">
        <v>87</v>
      </c>
      <c r="E214" s="106">
        <f>SUM(E215)</f>
        <v>0</v>
      </c>
      <c r="F214" s="106">
        <f t="shared" ref="F214" si="45">SUM(F215)</f>
        <v>0</v>
      </c>
      <c r="G214" s="123">
        <v>0</v>
      </c>
    </row>
    <row r="215" spans="2:7">
      <c r="B215" s="128"/>
      <c r="C215" s="128" t="s">
        <v>169</v>
      </c>
      <c r="D215" s="129" t="s">
        <v>170</v>
      </c>
      <c r="E215" s="122">
        <v>0</v>
      </c>
      <c r="F215" s="122">
        <v>0</v>
      </c>
      <c r="G215" s="123">
        <v>0</v>
      </c>
    </row>
    <row r="216" spans="2:7" ht="28.8">
      <c r="B216" s="134" t="s">
        <v>123</v>
      </c>
      <c r="C216" s="134" t="s">
        <v>224</v>
      </c>
      <c r="D216" s="135" t="s">
        <v>53</v>
      </c>
      <c r="E216" s="136">
        <f>+E217+E220</f>
        <v>9000</v>
      </c>
      <c r="F216" s="136">
        <f t="shared" ref="F216" si="46">+F217+F220</f>
        <v>7957.9800000000005</v>
      </c>
      <c r="G216" s="137">
        <f>SUM(F216/E216)</f>
        <v>0.88422000000000001</v>
      </c>
    </row>
    <row r="217" spans="2:7">
      <c r="B217" s="101" t="s">
        <v>77</v>
      </c>
      <c r="C217" s="101" t="s">
        <v>82</v>
      </c>
      <c r="D217" s="102" t="s">
        <v>83</v>
      </c>
      <c r="E217" s="106">
        <f>SUM(E218:E219)</f>
        <v>1000</v>
      </c>
      <c r="F217" s="106">
        <f t="shared" ref="F217" si="47">SUM(F218:F219)</f>
        <v>253.38</v>
      </c>
      <c r="G217" s="114">
        <f>SUM(F217/E217)</f>
        <v>0.25337999999999999</v>
      </c>
    </row>
    <row r="218" spans="2:7">
      <c r="B218" s="128"/>
      <c r="C218" s="128" t="s">
        <v>225</v>
      </c>
      <c r="D218" s="129" t="s">
        <v>226</v>
      </c>
      <c r="E218" s="122">
        <v>0</v>
      </c>
      <c r="F218" s="122">
        <v>0</v>
      </c>
      <c r="G218" s="123">
        <v>0</v>
      </c>
    </row>
    <row r="219" spans="2:7" ht="28.8">
      <c r="B219" s="128"/>
      <c r="C219" s="128" t="s">
        <v>225</v>
      </c>
      <c r="D219" s="129" t="s">
        <v>227</v>
      </c>
      <c r="E219" s="122">
        <v>1000</v>
      </c>
      <c r="F219" s="122">
        <v>253.38</v>
      </c>
      <c r="G219" s="123">
        <v>0</v>
      </c>
    </row>
    <row r="220" spans="2:7">
      <c r="B220" s="101" t="s">
        <v>77</v>
      </c>
      <c r="C220" s="101" t="s">
        <v>84</v>
      </c>
      <c r="D220" s="102" t="s">
        <v>85</v>
      </c>
      <c r="E220" s="106">
        <f>SUM(E221:E222)</f>
        <v>8000</v>
      </c>
      <c r="F220" s="106">
        <f t="shared" ref="F220" si="48">SUM(F221:F222)</f>
        <v>7704.6</v>
      </c>
      <c r="G220" s="114">
        <f>SUM(F220/E220)</f>
        <v>0.96307500000000001</v>
      </c>
    </row>
    <row r="221" spans="2:7">
      <c r="B221" s="128"/>
      <c r="C221" s="128" t="s">
        <v>225</v>
      </c>
      <c r="D221" s="129" t="s">
        <v>228</v>
      </c>
      <c r="E221" s="122">
        <v>8000</v>
      </c>
      <c r="F221" s="122">
        <v>7704.6</v>
      </c>
      <c r="G221" s="123">
        <f t="shared" ref="G221" si="49">SUM(F221/E221)</f>
        <v>0.96307500000000001</v>
      </c>
    </row>
    <row r="222" spans="2:7">
      <c r="B222" s="128"/>
      <c r="C222" s="128" t="s">
        <v>225</v>
      </c>
      <c r="D222" s="129" t="s">
        <v>229</v>
      </c>
      <c r="E222" s="122">
        <v>0</v>
      </c>
      <c r="F222" s="122">
        <v>0</v>
      </c>
      <c r="G222" s="123">
        <v>0</v>
      </c>
    </row>
    <row r="223" spans="2:7">
      <c r="B223" s="134" t="s">
        <v>123</v>
      </c>
      <c r="C223" s="134" t="s">
        <v>230</v>
      </c>
      <c r="D223" s="135" t="s">
        <v>231</v>
      </c>
      <c r="E223" s="136">
        <f>+E224</f>
        <v>0</v>
      </c>
      <c r="F223" s="136">
        <f t="shared" ref="F223" si="50">+F224</f>
        <v>0</v>
      </c>
      <c r="G223" s="137">
        <v>0</v>
      </c>
    </row>
    <row r="224" spans="2:7">
      <c r="B224" s="101" t="s">
        <v>77</v>
      </c>
      <c r="C224" s="101" t="s">
        <v>84</v>
      </c>
      <c r="D224" s="102" t="s">
        <v>85</v>
      </c>
      <c r="E224" s="106">
        <f>SUM(E225:E228)</f>
        <v>0</v>
      </c>
      <c r="F224" s="106">
        <f t="shared" ref="F224" si="51">SUM(F225:F228)</f>
        <v>0</v>
      </c>
      <c r="G224" s="114">
        <v>0</v>
      </c>
    </row>
    <row r="225" spans="2:7">
      <c r="B225" s="128"/>
      <c r="C225" s="128" t="s">
        <v>126</v>
      </c>
      <c r="D225" s="129" t="s">
        <v>232</v>
      </c>
      <c r="E225" s="122">
        <v>0</v>
      </c>
      <c r="F225" s="122">
        <v>0</v>
      </c>
      <c r="G225" s="123">
        <v>0</v>
      </c>
    </row>
    <row r="226" spans="2:7">
      <c r="B226" s="128"/>
      <c r="C226" s="128" t="s">
        <v>132</v>
      </c>
      <c r="D226" s="129" t="s">
        <v>233</v>
      </c>
      <c r="E226" s="122">
        <v>0</v>
      </c>
      <c r="F226" s="122">
        <v>0</v>
      </c>
      <c r="G226" s="123">
        <v>0</v>
      </c>
    </row>
    <row r="227" spans="2:7">
      <c r="B227" s="128"/>
      <c r="C227" s="128" t="s">
        <v>134</v>
      </c>
      <c r="D227" s="129" t="s">
        <v>234</v>
      </c>
      <c r="E227" s="122">
        <v>0</v>
      </c>
      <c r="F227" s="122">
        <v>0</v>
      </c>
      <c r="G227" s="123">
        <v>0</v>
      </c>
    </row>
    <row r="228" spans="2:7">
      <c r="B228" s="128"/>
      <c r="C228" s="128" t="s">
        <v>136</v>
      </c>
      <c r="D228" s="129" t="s">
        <v>235</v>
      </c>
      <c r="E228" s="122">
        <v>0</v>
      </c>
      <c r="F228" s="122">
        <v>0</v>
      </c>
      <c r="G228" s="123">
        <v>0</v>
      </c>
    </row>
    <row r="229" spans="2:7">
      <c r="B229" s="134" t="s">
        <v>123</v>
      </c>
      <c r="C229" s="134" t="s">
        <v>236</v>
      </c>
      <c r="D229" s="135" t="s">
        <v>57</v>
      </c>
      <c r="E229" s="136">
        <f>+E230+E246+E255+E269</f>
        <v>714575</v>
      </c>
      <c r="F229" s="136">
        <f>+F230+F246+F255+F269</f>
        <v>667309.01</v>
      </c>
      <c r="G229" s="137">
        <f>SUM(F229/E229)</f>
        <v>0.93385440296679845</v>
      </c>
    </row>
    <row r="230" spans="2:7">
      <c r="B230" s="101" t="s">
        <v>77</v>
      </c>
      <c r="C230" s="101" t="s">
        <v>78</v>
      </c>
      <c r="D230" s="102" t="s">
        <v>79</v>
      </c>
      <c r="E230" s="106">
        <f>SUM(E231:E245)</f>
        <v>694450</v>
      </c>
      <c r="F230" s="106">
        <f>SUM(F231:F245)</f>
        <v>665622.12</v>
      </c>
      <c r="G230" s="114">
        <f>SUM(F230/E230)</f>
        <v>0.95848818489452081</v>
      </c>
    </row>
    <row r="231" spans="2:7">
      <c r="B231" s="128"/>
      <c r="C231" s="128" t="s">
        <v>138</v>
      </c>
      <c r="D231" s="129" t="s">
        <v>237</v>
      </c>
      <c r="E231" s="122">
        <v>42500</v>
      </c>
      <c r="F231" s="122">
        <v>40129.199999999997</v>
      </c>
      <c r="G231" s="123">
        <f t="shared" ref="G231:G245" si="52">SUM(F231/E231)</f>
        <v>0.94421647058823521</v>
      </c>
    </row>
    <row r="232" spans="2:7">
      <c r="B232" s="128"/>
      <c r="C232" s="128" t="s">
        <v>140</v>
      </c>
      <c r="D232" s="129" t="s">
        <v>238</v>
      </c>
      <c r="E232" s="122">
        <v>90000</v>
      </c>
      <c r="F232" s="122">
        <v>89655.77</v>
      </c>
      <c r="G232" s="123">
        <f t="shared" si="52"/>
        <v>0.99617522222222232</v>
      </c>
    </row>
    <row r="233" spans="2:7">
      <c r="B233" s="128"/>
      <c r="C233" s="128" t="s">
        <v>142</v>
      </c>
      <c r="D233" s="129" t="s">
        <v>239</v>
      </c>
      <c r="E233" s="122">
        <v>16500</v>
      </c>
      <c r="F233" s="122">
        <v>15402.19</v>
      </c>
      <c r="G233" s="123">
        <f t="shared" si="52"/>
        <v>0.93346606060606063</v>
      </c>
    </row>
    <row r="234" spans="2:7">
      <c r="B234" s="128"/>
      <c r="C234" s="128" t="s">
        <v>169</v>
      </c>
      <c r="D234" s="129" t="s">
        <v>240</v>
      </c>
      <c r="E234" s="122">
        <v>30000</v>
      </c>
      <c r="F234" s="122">
        <v>23253.33</v>
      </c>
      <c r="G234" s="123">
        <f t="shared" si="52"/>
        <v>0.77511100000000011</v>
      </c>
    </row>
    <row r="235" spans="2:7">
      <c r="B235" s="128"/>
      <c r="C235" s="128" t="s">
        <v>146</v>
      </c>
      <c r="D235" s="129" t="s">
        <v>241</v>
      </c>
      <c r="E235" s="122">
        <v>50000</v>
      </c>
      <c r="F235" s="122">
        <v>49588.23</v>
      </c>
      <c r="G235" s="123">
        <f t="shared" si="52"/>
        <v>0.99176460000000011</v>
      </c>
    </row>
    <row r="236" spans="2:7">
      <c r="B236" s="128"/>
      <c r="C236" s="128" t="s">
        <v>148</v>
      </c>
      <c r="D236" s="129" t="s">
        <v>242</v>
      </c>
      <c r="E236" s="122">
        <v>56500</v>
      </c>
      <c r="F236" s="122">
        <v>56218.19</v>
      </c>
      <c r="G236" s="123">
        <f t="shared" si="52"/>
        <v>0.99501221238938053</v>
      </c>
    </row>
    <row r="237" spans="2:7">
      <c r="B237" s="128"/>
      <c r="C237" s="128" t="s">
        <v>173</v>
      </c>
      <c r="D237" s="129" t="s">
        <v>243</v>
      </c>
      <c r="E237" s="122">
        <v>15000</v>
      </c>
      <c r="F237" s="122">
        <v>7604.33</v>
      </c>
      <c r="G237" s="123">
        <f t="shared" si="52"/>
        <v>0.50695533333333331</v>
      </c>
    </row>
    <row r="238" spans="2:7">
      <c r="B238" s="128"/>
      <c r="C238" s="128" t="s">
        <v>150</v>
      </c>
      <c r="D238" s="129" t="s">
        <v>244</v>
      </c>
      <c r="E238" s="122">
        <v>95000</v>
      </c>
      <c r="F238" s="122">
        <v>92972.800000000003</v>
      </c>
      <c r="G238" s="123">
        <f t="shared" si="52"/>
        <v>0.97866105263157899</v>
      </c>
    </row>
    <row r="239" spans="2:7">
      <c r="B239" s="128"/>
      <c r="C239" s="128" t="s">
        <v>150</v>
      </c>
      <c r="D239" s="129" t="s">
        <v>245</v>
      </c>
      <c r="E239" s="122">
        <v>7500</v>
      </c>
      <c r="F239" s="122">
        <v>6922.6</v>
      </c>
      <c r="G239" s="123">
        <f t="shared" si="52"/>
        <v>0.92301333333333335</v>
      </c>
    </row>
    <row r="240" spans="2:7">
      <c r="B240" s="128"/>
      <c r="C240" s="128" t="s">
        <v>154</v>
      </c>
      <c r="D240" s="129" t="s">
        <v>246</v>
      </c>
      <c r="E240" s="122">
        <v>214000</v>
      </c>
      <c r="F240" s="122">
        <v>212917.72</v>
      </c>
      <c r="G240" s="123">
        <f t="shared" si="52"/>
        <v>0.9949426168224299</v>
      </c>
    </row>
    <row r="241" spans="2:7">
      <c r="B241" s="128"/>
      <c r="C241" s="128" t="s">
        <v>156</v>
      </c>
      <c r="D241" s="129" t="s">
        <v>247</v>
      </c>
      <c r="E241" s="122">
        <v>30900</v>
      </c>
      <c r="F241" s="122">
        <v>24946.42</v>
      </c>
      <c r="G241" s="123">
        <f t="shared" si="52"/>
        <v>0.80732750809061482</v>
      </c>
    </row>
    <row r="242" spans="2:7">
      <c r="B242" s="128"/>
      <c r="C242" s="128" t="s">
        <v>181</v>
      </c>
      <c r="D242" s="129" t="s">
        <v>248</v>
      </c>
      <c r="E242" s="122">
        <v>13000</v>
      </c>
      <c r="F242" s="122">
        <v>13000</v>
      </c>
      <c r="G242" s="123">
        <f t="shared" si="52"/>
        <v>1</v>
      </c>
    </row>
    <row r="243" spans="2:7">
      <c r="B243" s="128"/>
      <c r="C243" s="128" t="s">
        <v>158</v>
      </c>
      <c r="D243" s="129" t="s">
        <v>249</v>
      </c>
      <c r="E243" s="122">
        <v>5000</v>
      </c>
      <c r="F243" s="122">
        <v>4461.3599999999997</v>
      </c>
      <c r="G243" s="123">
        <f t="shared" si="52"/>
        <v>0.89227199999999995</v>
      </c>
    </row>
    <row r="244" spans="2:7">
      <c r="B244" s="128"/>
      <c r="C244" s="128" t="s">
        <v>162</v>
      </c>
      <c r="D244" s="129" t="s">
        <v>250</v>
      </c>
      <c r="E244" s="122">
        <v>3550</v>
      </c>
      <c r="F244" s="122">
        <v>3549.98</v>
      </c>
      <c r="G244" s="123">
        <v>0.99999436619718307</v>
      </c>
    </row>
    <row r="245" spans="2:7">
      <c r="B245" s="128"/>
      <c r="C245" s="128" t="s">
        <v>311</v>
      </c>
      <c r="D245" s="129" t="s">
        <v>312</v>
      </c>
      <c r="E245" s="122">
        <v>25000</v>
      </c>
      <c r="F245" s="122">
        <v>25000</v>
      </c>
      <c r="G245" s="123">
        <f t="shared" si="52"/>
        <v>1</v>
      </c>
    </row>
    <row r="246" spans="2:7">
      <c r="B246" s="101" t="s">
        <v>77</v>
      </c>
      <c r="C246" s="101" t="s">
        <v>82</v>
      </c>
      <c r="D246" s="102" t="s">
        <v>83</v>
      </c>
      <c r="E246" s="106">
        <f t="shared" ref="E246:F246" si="53">SUM(E247:E254)</f>
        <v>9000</v>
      </c>
      <c r="F246" s="106">
        <f t="shared" si="53"/>
        <v>0</v>
      </c>
      <c r="G246" s="114">
        <f>SUM(F246/E246)</f>
        <v>0</v>
      </c>
    </row>
    <row r="247" spans="2:7">
      <c r="B247" s="128"/>
      <c r="C247" s="128" t="s">
        <v>166</v>
      </c>
      <c r="D247" s="129" t="s">
        <v>251</v>
      </c>
      <c r="E247" s="122">
        <v>0</v>
      </c>
      <c r="F247" s="122">
        <v>0</v>
      </c>
      <c r="G247" s="123">
        <v>0</v>
      </c>
    </row>
    <row r="248" spans="2:7">
      <c r="B248" s="128"/>
      <c r="C248" s="128" t="s">
        <v>138</v>
      </c>
      <c r="D248" s="129" t="s">
        <v>237</v>
      </c>
      <c r="E248" s="122">
        <v>0</v>
      </c>
      <c r="F248" s="122">
        <v>0</v>
      </c>
      <c r="G248" s="123">
        <v>0</v>
      </c>
    </row>
    <row r="249" spans="2:7">
      <c r="B249" s="128"/>
      <c r="C249" s="128" t="s">
        <v>169</v>
      </c>
      <c r="D249" s="129" t="s">
        <v>240</v>
      </c>
      <c r="E249" s="122">
        <v>0</v>
      </c>
      <c r="F249" s="122">
        <v>0</v>
      </c>
      <c r="G249" s="123">
        <v>0</v>
      </c>
    </row>
    <row r="250" spans="2:7">
      <c r="B250" s="128"/>
      <c r="C250" s="128" t="s">
        <v>148</v>
      </c>
      <c r="D250" s="129" t="s">
        <v>242</v>
      </c>
      <c r="E250" s="122">
        <v>3000</v>
      </c>
      <c r="F250" s="122">
        <v>0</v>
      </c>
      <c r="G250" s="123">
        <f t="shared" ref="G250:G254" si="54">SUM(F250/E250)</f>
        <v>0</v>
      </c>
    </row>
    <row r="251" spans="2:7">
      <c r="B251" s="128"/>
      <c r="C251" s="128" t="s">
        <v>150</v>
      </c>
      <c r="D251" s="129" t="s">
        <v>244</v>
      </c>
      <c r="E251" s="122">
        <v>2000</v>
      </c>
      <c r="F251" s="122">
        <v>0</v>
      </c>
      <c r="G251" s="123">
        <f t="shared" si="54"/>
        <v>0</v>
      </c>
    </row>
    <row r="252" spans="2:7">
      <c r="B252" s="128"/>
      <c r="C252" s="128" t="s">
        <v>154</v>
      </c>
      <c r="D252" s="129" t="s">
        <v>246</v>
      </c>
      <c r="E252" s="122">
        <v>2000</v>
      </c>
      <c r="F252" s="122">
        <v>0</v>
      </c>
      <c r="G252" s="123">
        <f t="shared" si="54"/>
        <v>0</v>
      </c>
    </row>
    <row r="253" spans="2:7">
      <c r="B253" s="128"/>
      <c r="C253" s="128" t="s">
        <v>156</v>
      </c>
      <c r="D253" s="129" t="s">
        <v>247</v>
      </c>
      <c r="E253" s="122">
        <v>1000</v>
      </c>
      <c r="F253" s="122">
        <v>0</v>
      </c>
      <c r="G253" s="123">
        <f t="shared" si="54"/>
        <v>0</v>
      </c>
    </row>
    <row r="254" spans="2:7">
      <c r="B254" s="128"/>
      <c r="C254" s="128">
        <v>3293</v>
      </c>
      <c r="D254" s="129" t="s">
        <v>249</v>
      </c>
      <c r="E254" s="122">
        <v>1000</v>
      </c>
      <c r="F254" s="122">
        <v>0</v>
      </c>
      <c r="G254" s="123">
        <f t="shared" si="54"/>
        <v>0</v>
      </c>
    </row>
    <row r="255" spans="2:7">
      <c r="B255" s="101" t="s">
        <v>77</v>
      </c>
      <c r="C255" s="101" t="s">
        <v>84</v>
      </c>
      <c r="D255" s="102" t="s">
        <v>85</v>
      </c>
      <c r="E255" s="106">
        <f>SUM(E256:E268)</f>
        <v>11125</v>
      </c>
      <c r="F255" s="106">
        <f t="shared" ref="F255" si="55">SUM(F256:F268)</f>
        <v>1686.89</v>
      </c>
      <c r="G255" s="114">
        <f>SUM(F255/E255)</f>
        <v>0.15163056179775281</v>
      </c>
    </row>
    <row r="256" spans="2:7">
      <c r="B256" s="128"/>
      <c r="C256" s="128" t="s">
        <v>164</v>
      </c>
      <c r="D256" s="138" t="s">
        <v>252</v>
      </c>
      <c r="E256" s="122">
        <v>3000</v>
      </c>
      <c r="F256" s="122">
        <v>1686.89</v>
      </c>
      <c r="G256" s="123">
        <f t="shared" ref="G256:G266" si="56">SUM(F256/E256)</f>
        <v>0.56229666666666667</v>
      </c>
    </row>
    <row r="257" spans="2:7">
      <c r="B257" s="128"/>
      <c r="C257" s="128">
        <v>3293</v>
      </c>
      <c r="D257" s="129" t="s">
        <v>249</v>
      </c>
      <c r="E257" s="122">
        <v>0</v>
      </c>
      <c r="F257" s="122">
        <v>0</v>
      </c>
      <c r="G257" s="123">
        <v>0</v>
      </c>
    </row>
    <row r="258" spans="2:7">
      <c r="B258" s="128"/>
      <c r="C258" s="128" t="s">
        <v>126</v>
      </c>
      <c r="D258" s="129" t="s">
        <v>253</v>
      </c>
      <c r="E258" s="122">
        <v>0</v>
      </c>
      <c r="F258" s="122">
        <v>0</v>
      </c>
      <c r="G258" s="123">
        <v>0</v>
      </c>
    </row>
    <row r="259" spans="2:7">
      <c r="B259" s="128"/>
      <c r="C259" s="128" t="s">
        <v>132</v>
      </c>
      <c r="D259" s="129" t="s">
        <v>254</v>
      </c>
      <c r="E259" s="122">
        <v>0</v>
      </c>
      <c r="F259" s="122">
        <v>0</v>
      </c>
      <c r="G259" s="123">
        <v>0</v>
      </c>
    </row>
    <row r="260" spans="2:7">
      <c r="B260" s="128"/>
      <c r="C260" s="128" t="s">
        <v>134</v>
      </c>
      <c r="D260" s="129" t="s">
        <v>255</v>
      </c>
      <c r="E260" s="122">
        <v>0</v>
      </c>
      <c r="F260" s="122">
        <v>0</v>
      </c>
      <c r="G260" s="123">
        <v>0</v>
      </c>
    </row>
    <row r="261" spans="2:7">
      <c r="B261" s="128"/>
      <c r="C261" s="128" t="s">
        <v>136</v>
      </c>
      <c r="D261" s="129" t="s">
        <v>256</v>
      </c>
      <c r="E261" s="122">
        <v>0</v>
      </c>
      <c r="F261" s="122">
        <v>0</v>
      </c>
      <c r="G261" s="123">
        <v>0</v>
      </c>
    </row>
    <row r="262" spans="2:7">
      <c r="B262" s="128"/>
      <c r="C262" s="128" t="s">
        <v>138</v>
      </c>
      <c r="D262" s="129" t="s">
        <v>237</v>
      </c>
      <c r="E262" s="122">
        <v>0</v>
      </c>
      <c r="F262" s="122">
        <v>0</v>
      </c>
      <c r="G262" s="123">
        <v>0</v>
      </c>
    </row>
    <row r="263" spans="2:7">
      <c r="B263" s="128"/>
      <c r="C263" s="128" t="s">
        <v>169</v>
      </c>
      <c r="D263" s="129" t="s">
        <v>240</v>
      </c>
      <c r="E263" s="122">
        <v>0</v>
      </c>
      <c r="F263" s="122">
        <v>0</v>
      </c>
      <c r="G263" s="123">
        <v>0</v>
      </c>
    </row>
    <row r="264" spans="2:7">
      <c r="B264" s="128"/>
      <c r="C264" s="128" t="s">
        <v>148</v>
      </c>
      <c r="D264" s="129" t="s">
        <v>242</v>
      </c>
      <c r="E264" s="122">
        <v>1000</v>
      </c>
      <c r="F264" s="122">
        <v>0</v>
      </c>
      <c r="G264" s="123">
        <f t="shared" si="56"/>
        <v>0</v>
      </c>
    </row>
    <row r="265" spans="2:7">
      <c r="B265" s="128"/>
      <c r="C265" s="128" t="s">
        <v>150</v>
      </c>
      <c r="D265" s="129" t="s">
        <v>244</v>
      </c>
      <c r="E265" s="122">
        <v>2000</v>
      </c>
      <c r="F265" s="122">
        <v>0</v>
      </c>
      <c r="G265" s="123">
        <f t="shared" si="56"/>
        <v>0</v>
      </c>
    </row>
    <row r="266" spans="2:7">
      <c r="B266" s="128"/>
      <c r="C266" s="128" t="s">
        <v>154</v>
      </c>
      <c r="D266" s="129" t="s">
        <v>246</v>
      </c>
      <c r="E266" s="122">
        <v>5125</v>
      </c>
      <c r="F266" s="122">
        <v>0</v>
      </c>
      <c r="G266" s="123">
        <f t="shared" si="56"/>
        <v>0</v>
      </c>
    </row>
    <row r="267" spans="2:7">
      <c r="B267" s="128"/>
      <c r="C267" s="128" t="s">
        <v>156</v>
      </c>
      <c r="D267" s="129" t="s">
        <v>247</v>
      </c>
      <c r="E267" s="122">
        <v>0</v>
      </c>
      <c r="F267" s="122">
        <v>0</v>
      </c>
      <c r="G267" s="123">
        <v>0</v>
      </c>
    </row>
    <row r="268" spans="2:7">
      <c r="B268" s="128"/>
      <c r="C268" s="128" t="s">
        <v>225</v>
      </c>
      <c r="D268" s="129" t="s">
        <v>257</v>
      </c>
      <c r="E268" s="122">
        <v>0</v>
      </c>
      <c r="F268" s="122">
        <v>0</v>
      </c>
      <c r="G268" s="123">
        <v>0</v>
      </c>
    </row>
    <row r="269" spans="2:7">
      <c r="B269" s="101" t="s">
        <v>77</v>
      </c>
      <c r="C269" s="101" t="s">
        <v>86</v>
      </c>
      <c r="D269" s="102" t="s">
        <v>87</v>
      </c>
      <c r="E269" s="106">
        <f t="shared" ref="E269:F269" si="57">SUM(E270:E274)</f>
        <v>0</v>
      </c>
      <c r="F269" s="106">
        <f t="shared" si="57"/>
        <v>0</v>
      </c>
      <c r="G269" s="114">
        <v>0</v>
      </c>
    </row>
    <row r="270" spans="2:7">
      <c r="B270" s="128"/>
      <c r="C270" s="128" t="s">
        <v>138</v>
      </c>
      <c r="D270" s="129" t="s">
        <v>237</v>
      </c>
      <c r="E270" s="122">
        <v>0</v>
      </c>
      <c r="F270" s="122">
        <v>0</v>
      </c>
      <c r="G270" s="123">
        <v>0</v>
      </c>
    </row>
    <row r="271" spans="2:7">
      <c r="B271" s="128"/>
      <c r="C271" s="128" t="s">
        <v>150</v>
      </c>
      <c r="D271" s="129" t="s">
        <v>244</v>
      </c>
      <c r="E271" s="122">
        <v>0</v>
      </c>
      <c r="F271" s="122">
        <v>0</v>
      </c>
      <c r="G271" s="123">
        <v>0</v>
      </c>
    </row>
    <row r="272" spans="2:7">
      <c r="B272" s="128"/>
      <c r="C272" s="128" t="s">
        <v>154</v>
      </c>
      <c r="D272" s="129" t="s">
        <v>246</v>
      </c>
      <c r="E272" s="122">
        <v>0</v>
      </c>
      <c r="F272" s="122">
        <v>0</v>
      </c>
      <c r="G272" s="123">
        <v>0</v>
      </c>
    </row>
    <row r="273" spans="2:7">
      <c r="B273" s="128"/>
      <c r="C273" s="128" t="s">
        <v>156</v>
      </c>
      <c r="D273" s="129" t="s">
        <v>247</v>
      </c>
      <c r="E273" s="122">
        <v>0</v>
      </c>
      <c r="F273" s="122">
        <v>0</v>
      </c>
      <c r="G273" s="123">
        <v>0</v>
      </c>
    </row>
    <row r="274" spans="2:7">
      <c r="B274" s="128"/>
      <c r="C274" s="128">
        <v>3293</v>
      </c>
      <c r="D274" s="129" t="s">
        <v>249</v>
      </c>
      <c r="E274" s="122">
        <v>0</v>
      </c>
      <c r="F274" s="122">
        <v>0</v>
      </c>
      <c r="G274" s="123">
        <v>0</v>
      </c>
    </row>
    <row r="275" spans="2:7">
      <c r="B275" s="134" t="s">
        <v>123</v>
      </c>
      <c r="C275" s="134" t="s">
        <v>258</v>
      </c>
      <c r="D275" s="135" t="s">
        <v>58</v>
      </c>
      <c r="E275" s="136">
        <f t="shared" ref="E275:F275" si="58">+E276+E279+E291+E295</f>
        <v>389980</v>
      </c>
      <c r="F275" s="136">
        <f t="shared" si="58"/>
        <v>214022.85</v>
      </c>
      <c r="G275" s="137">
        <f>SUM(F275/E275)</f>
        <v>0.54880468229139956</v>
      </c>
    </row>
    <row r="276" spans="2:7">
      <c r="B276" s="101" t="s">
        <v>77</v>
      </c>
      <c r="C276" s="101" t="s">
        <v>78</v>
      </c>
      <c r="D276" s="102" t="s">
        <v>79</v>
      </c>
      <c r="E276" s="106">
        <f>SUM(E277:E278)</f>
        <v>142000</v>
      </c>
      <c r="F276" s="106">
        <f t="shared" ref="F276" si="59">SUM(F277:F278)</f>
        <v>113623.84000000001</v>
      </c>
      <c r="G276" s="114">
        <f>SUM(F276/E276)</f>
        <v>0.80016788732394373</v>
      </c>
    </row>
    <row r="277" spans="2:7">
      <c r="B277" s="128"/>
      <c r="C277" s="128" t="s">
        <v>169</v>
      </c>
      <c r="D277" s="129" t="s">
        <v>170</v>
      </c>
      <c r="E277" s="122">
        <v>1000</v>
      </c>
      <c r="F277" s="122">
        <v>820.24</v>
      </c>
      <c r="G277" s="123">
        <f t="shared" ref="G277:G278" si="60">SUM(F277/E277)</f>
        <v>0.82023999999999997</v>
      </c>
    </row>
    <row r="278" spans="2:7">
      <c r="B278" s="128"/>
      <c r="C278" s="128" t="s">
        <v>150</v>
      </c>
      <c r="D278" s="129" t="s">
        <v>151</v>
      </c>
      <c r="E278" s="122">
        <v>141000</v>
      </c>
      <c r="F278" s="122">
        <v>112803.6</v>
      </c>
      <c r="G278" s="123">
        <f t="shared" si="60"/>
        <v>0.80002553191489367</v>
      </c>
    </row>
    <row r="279" spans="2:7">
      <c r="B279" s="101" t="s">
        <v>77</v>
      </c>
      <c r="C279" s="101" t="s">
        <v>82</v>
      </c>
      <c r="D279" s="102" t="s">
        <v>83</v>
      </c>
      <c r="E279" s="106">
        <f t="shared" ref="E279:F279" si="61">SUM(E280:E290)</f>
        <v>45200</v>
      </c>
      <c r="F279" s="106">
        <f t="shared" si="61"/>
        <v>21623.55</v>
      </c>
      <c r="G279" s="114">
        <f>SUM(F279/E279)</f>
        <v>0.47839712389380529</v>
      </c>
    </row>
    <row r="280" spans="2:7">
      <c r="B280" s="128"/>
      <c r="C280" s="128" t="s">
        <v>164</v>
      </c>
      <c r="D280" s="129" t="s">
        <v>165</v>
      </c>
      <c r="E280" s="122">
        <v>3500</v>
      </c>
      <c r="F280" s="122">
        <v>3500</v>
      </c>
      <c r="G280" s="123">
        <f t="shared" ref="G280:G290" si="62">SUM(F280/E280)</f>
        <v>1</v>
      </c>
    </row>
    <row r="281" spans="2:7">
      <c r="B281" s="128"/>
      <c r="C281" s="128" t="s">
        <v>166</v>
      </c>
      <c r="D281" s="129" t="s">
        <v>167</v>
      </c>
      <c r="E281" s="122">
        <v>0</v>
      </c>
      <c r="F281" s="122">
        <v>0</v>
      </c>
      <c r="G281" s="123">
        <v>0</v>
      </c>
    </row>
    <row r="282" spans="2:7">
      <c r="B282" s="128"/>
      <c r="C282" s="128" t="s">
        <v>138</v>
      </c>
      <c r="D282" s="129" t="s">
        <v>139</v>
      </c>
      <c r="E282" s="122">
        <v>4000</v>
      </c>
      <c r="F282" s="122">
        <v>3982.45</v>
      </c>
      <c r="G282" s="123">
        <f t="shared" si="62"/>
        <v>0.9956124999999999</v>
      </c>
    </row>
    <row r="283" spans="2:7">
      <c r="B283" s="128"/>
      <c r="C283" s="128" t="s">
        <v>169</v>
      </c>
      <c r="D283" s="129" t="s">
        <v>170</v>
      </c>
      <c r="E283" s="122">
        <v>3500</v>
      </c>
      <c r="F283" s="122">
        <v>2004.34</v>
      </c>
      <c r="G283" s="123">
        <f t="shared" si="62"/>
        <v>0.57266857142857142</v>
      </c>
    </row>
    <row r="284" spans="2:7">
      <c r="B284" s="128"/>
      <c r="C284" s="128" t="s">
        <v>148</v>
      </c>
      <c r="D284" s="129" t="s">
        <v>149</v>
      </c>
      <c r="E284" s="122">
        <v>7000</v>
      </c>
      <c r="F284" s="122">
        <v>2475.0500000000002</v>
      </c>
      <c r="G284" s="123">
        <f t="shared" si="62"/>
        <v>0.35357857142857146</v>
      </c>
    </row>
    <row r="285" spans="2:7">
      <c r="B285" s="128"/>
      <c r="C285" s="128" t="s">
        <v>150</v>
      </c>
      <c r="D285" s="129" t="s">
        <v>151</v>
      </c>
      <c r="E285" s="122">
        <v>0</v>
      </c>
      <c r="F285" s="122">
        <v>0</v>
      </c>
      <c r="G285" s="123">
        <v>0</v>
      </c>
    </row>
    <row r="286" spans="2:7">
      <c r="B286" s="128"/>
      <c r="C286" s="128" t="s">
        <v>150</v>
      </c>
      <c r="D286" s="129" t="s">
        <v>221</v>
      </c>
      <c r="E286" s="122">
        <v>1000</v>
      </c>
      <c r="F286" s="122">
        <v>1000</v>
      </c>
      <c r="G286" s="123">
        <f t="shared" si="62"/>
        <v>1</v>
      </c>
    </row>
    <row r="287" spans="2:7">
      <c r="B287" s="128"/>
      <c r="C287" s="128" t="s">
        <v>154</v>
      </c>
      <c r="D287" s="129" t="s">
        <v>155</v>
      </c>
      <c r="E287" s="122">
        <v>21000</v>
      </c>
      <c r="F287" s="122">
        <v>6710.86</v>
      </c>
      <c r="G287" s="123">
        <f t="shared" si="62"/>
        <v>0.31956476190476191</v>
      </c>
    </row>
    <row r="288" spans="2:7">
      <c r="B288" s="128"/>
      <c r="C288" s="128" t="s">
        <v>156</v>
      </c>
      <c r="D288" s="129" t="s">
        <v>178</v>
      </c>
      <c r="E288" s="122">
        <v>1000</v>
      </c>
      <c r="F288" s="122">
        <v>989.58</v>
      </c>
      <c r="G288" s="123">
        <f t="shared" si="62"/>
        <v>0.98958000000000002</v>
      </c>
    </row>
    <row r="289" spans="2:7">
      <c r="B289" s="128"/>
      <c r="C289" s="128" t="s">
        <v>158</v>
      </c>
      <c r="D289" s="129" t="s">
        <v>159</v>
      </c>
      <c r="E289" s="122">
        <v>3000</v>
      </c>
      <c r="F289" s="122">
        <v>619.01</v>
      </c>
      <c r="G289" s="123">
        <f t="shared" si="62"/>
        <v>0.20633666666666667</v>
      </c>
    </row>
    <row r="290" spans="2:7">
      <c r="B290" s="128"/>
      <c r="C290" s="128" t="s">
        <v>183</v>
      </c>
      <c r="D290" s="129" t="s">
        <v>184</v>
      </c>
      <c r="E290" s="122">
        <v>1200</v>
      </c>
      <c r="F290" s="122">
        <v>342.26</v>
      </c>
      <c r="G290" s="123">
        <f t="shared" si="62"/>
        <v>0.28521666666666667</v>
      </c>
    </row>
    <row r="291" spans="2:7">
      <c r="B291" s="101" t="s">
        <v>77</v>
      </c>
      <c r="C291" s="101" t="s">
        <v>84</v>
      </c>
      <c r="D291" s="102" t="s">
        <v>85</v>
      </c>
      <c r="E291" s="106">
        <f>SUM(E292:E294)</f>
        <v>55000</v>
      </c>
      <c r="F291" s="106">
        <f t="shared" ref="F291" si="63">SUM(F292:F294)</f>
        <v>55046.869999999995</v>
      </c>
      <c r="G291" s="114">
        <f>SUM(F291/E291)</f>
        <v>1.0008521818181817</v>
      </c>
    </row>
    <row r="292" spans="2:7">
      <c r="B292" s="128"/>
      <c r="C292" s="128" t="s">
        <v>148</v>
      </c>
      <c r="D292" s="129" t="s">
        <v>149</v>
      </c>
      <c r="E292" s="122">
        <v>15000</v>
      </c>
      <c r="F292" s="122">
        <v>12484.88</v>
      </c>
      <c r="G292" s="123">
        <f t="shared" ref="G292:G294" si="64">SUM(F292/E292)</f>
        <v>0.83232533333333325</v>
      </c>
    </row>
    <row r="293" spans="2:7">
      <c r="B293" s="128"/>
      <c r="C293" s="128">
        <v>3235</v>
      </c>
      <c r="D293" s="129" t="s">
        <v>151</v>
      </c>
      <c r="E293" s="122">
        <v>30000</v>
      </c>
      <c r="F293" s="122">
        <v>15937.5</v>
      </c>
      <c r="G293" s="123">
        <f t="shared" si="64"/>
        <v>0.53125</v>
      </c>
    </row>
    <row r="294" spans="2:7">
      <c r="B294" s="128"/>
      <c r="C294" s="128">
        <v>3211</v>
      </c>
      <c r="D294" s="129" t="s">
        <v>165</v>
      </c>
      <c r="E294" s="122">
        <v>10000</v>
      </c>
      <c r="F294" s="122">
        <v>26624.49</v>
      </c>
      <c r="G294" s="123">
        <f t="shared" si="64"/>
        <v>2.6624490000000001</v>
      </c>
    </row>
    <row r="295" spans="2:7">
      <c r="B295" s="101" t="s">
        <v>77</v>
      </c>
      <c r="C295" s="101" t="s">
        <v>86</v>
      </c>
      <c r="D295" s="102" t="s">
        <v>87</v>
      </c>
      <c r="E295" s="106">
        <f>SUM(E296:E304)</f>
        <v>147780</v>
      </c>
      <c r="F295" s="106">
        <f>SUM(F296:F304)</f>
        <v>23728.59</v>
      </c>
      <c r="G295" s="114">
        <f>SUM(F295/E295)</f>
        <v>0.16056699147381243</v>
      </c>
    </row>
    <row r="296" spans="2:7">
      <c r="B296" s="128"/>
      <c r="C296" s="128" t="s">
        <v>166</v>
      </c>
      <c r="D296" s="129" t="s">
        <v>167</v>
      </c>
      <c r="E296" s="122">
        <v>0</v>
      </c>
      <c r="F296" s="122">
        <v>0</v>
      </c>
      <c r="G296" s="123">
        <v>0</v>
      </c>
    </row>
    <row r="297" spans="2:7">
      <c r="B297" s="128"/>
      <c r="C297" s="128" t="s">
        <v>138</v>
      </c>
      <c r="D297" s="129" t="s">
        <v>139</v>
      </c>
      <c r="E297" s="122">
        <v>10388</v>
      </c>
      <c r="F297" s="122">
        <v>1316.12</v>
      </c>
      <c r="G297" s="123">
        <v>0</v>
      </c>
    </row>
    <row r="298" spans="2:7">
      <c r="B298" s="128"/>
      <c r="C298" s="128" t="s">
        <v>138</v>
      </c>
      <c r="D298" s="129" t="s">
        <v>259</v>
      </c>
      <c r="E298" s="122">
        <v>5780</v>
      </c>
      <c r="F298" s="122">
        <v>5780</v>
      </c>
      <c r="G298" s="123">
        <f t="shared" ref="G298:G304" si="65">SUM(F298/E298)</f>
        <v>1</v>
      </c>
    </row>
    <row r="299" spans="2:7">
      <c r="B299" s="128"/>
      <c r="C299" s="128" t="s">
        <v>148</v>
      </c>
      <c r="D299" s="129" t="s">
        <v>149</v>
      </c>
      <c r="E299" s="122">
        <v>49612</v>
      </c>
      <c r="F299" s="122">
        <v>0</v>
      </c>
      <c r="G299" s="123">
        <f t="shared" si="65"/>
        <v>0</v>
      </c>
    </row>
    <row r="300" spans="2:7">
      <c r="B300" s="128"/>
      <c r="C300" s="128" t="s">
        <v>148</v>
      </c>
      <c r="D300" s="129" t="s">
        <v>172</v>
      </c>
      <c r="E300" s="122">
        <v>0</v>
      </c>
      <c r="F300" s="122">
        <v>0</v>
      </c>
      <c r="G300" s="123">
        <v>0</v>
      </c>
    </row>
    <row r="301" spans="2:7">
      <c r="B301" s="128"/>
      <c r="C301" s="128" t="s">
        <v>150</v>
      </c>
      <c r="D301" s="129" t="s">
        <v>151</v>
      </c>
      <c r="E301" s="122">
        <v>15000</v>
      </c>
      <c r="F301" s="122">
        <v>4450</v>
      </c>
      <c r="G301" s="123">
        <f t="shared" si="65"/>
        <v>0.29666666666666669</v>
      </c>
    </row>
    <row r="302" spans="2:7">
      <c r="B302" s="128"/>
      <c r="C302" s="128">
        <v>3237</v>
      </c>
      <c r="D302" s="129" t="s">
        <v>155</v>
      </c>
      <c r="E302" s="122">
        <v>54000</v>
      </c>
      <c r="F302" s="122">
        <v>130.93</v>
      </c>
      <c r="G302" s="123">
        <f t="shared" si="65"/>
        <v>2.4246296296296299E-3</v>
      </c>
    </row>
    <row r="303" spans="2:7">
      <c r="B303" s="128"/>
      <c r="C303" s="128">
        <v>3237</v>
      </c>
      <c r="D303" s="129" t="s">
        <v>313</v>
      </c>
      <c r="E303" s="122">
        <v>10000</v>
      </c>
      <c r="F303" s="122">
        <v>10000</v>
      </c>
      <c r="G303" s="123">
        <v>0.94248500000000002</v>
      </c>
    </row>
    <row r="304" spans="2:7">
      <c r="B304" s="128"/>
      <c r="C304" s="128">
        <v>3293</v>
      </c>
      <c r="D304" s="129" t="s">
        <v>159</v>
      </c>
      <c r="E304" s="122">
        <v>3000</v>
      </c>
      <c r="F304" s="122">
        <v>2051.54</v>
      </c>
      <c r="G304" s="123">
        <f t="shared" si="65"/>
        <v>0.6838466666666666</v>
      </c>
    </row>
    <row r="305" spans="2:7">
      <c r="B305" s="134" t="s">
        <v>123</v>
      </c>
      <c r="C305" s="134" t="s">
        <v>260</v>
      </c>
      <c r="D305" s="135" t="s">
        <v>59</v>
      </c>
      <c r="E305" s="136">
        <f>+E306+E316+E321</f>
        <v>330915</v>
      </c>
      <c r="F305" s="136">
        <f>+F306+F321+F316</f>
        <v>180147.14</v>
      </c>
      <c r="G305" s="137">
        <f>SUM(F305/E305)</f>
        <v>0.54439097653475976</v>
      </c>
    </row>
    <row r="306" spans="2:7">
      <c r="B306" s="101" t="s">
        <v>77</v>
      </c>
      <c r="C306" s="101" t="s">
        <v>82</v>
      </c>
      <c r="D306" s="102" t="s">
        <v>83</v>
      </c>
      <c r="E306" s="106">
        <f>SUM(E307:E315)</f>
        <v>213000</v>
      </c>
      <c r="F306" s="106">
        <f t="shared" ref="F306" si="66">SUM(F307:F315)</f>
        <v>160147.14000000001</v>
      </c>
      <c r="G306" s="114">
        <f>SUM(F306/E306)</f>
        <v>0.7518645070422536</v>
      </c>
    </row>
    <row r="307" spans="2:7">
      <c r="B307" s="128"/>
      <c r="C307" s="128" t="s">
        <v>164</v>
      </c>
      <c r="D307" s="129" t="s">
        <v>165</v>
      </c>
      <c r="E307" s="122">
        <v>1500</v>
      </c>
      <c r="F307" s="122">
        <v>1354</v>
      </c>
      <c r="G307" s="123">
        <f t="shared" ref="G307:G315" si="67">SUM(F307/E307)</f>
        <v>0.90266666666666662</v>
      </c>
    </row>
    <row r="308" spans="2:7">
      <c r="B308" s="128"/>
      <c r="C308" s="128" t="s">
        <v>166</v>
      </c>
      <c r="D308" s="129" t="s">
        <v>167</v>
      </c>
      <c r="E308" s="122">
        <v>1000</v>
      </c>
      <c r="F308" s="122">
        <v>300</v>
      </c>
      <c r="G308" s="123">
        <f t="shared" si="67"/>
        <v>0.3</v>
      </c>
    </row>
    <row r="309" spans="2:7">
      <c r="B309" s="128"/>
      <c r="C309" s="128" t="s">
        <v>138</v>
      </c>
      <c r="D309" s="129" t="s">
        <v>139</v>
      </c>
      <c r="E309" s="122">
        <v>3000</v>
      </c>
      <c r="F309" s="122">
        <v>2699.53</v>
      </c>
      <c r="G309" s="123">
        <f t="shared" si="67"/>
        <v>0.89984333333333344</v>
      </c>
    </row>
    <row r="310" spans="2:7">
      <c r="B310" s="128"/>
      <c r="C310" s="128" t="s">
        <v>169</v>
      </c>
      <c r="D310" s="129" t="s">
        <v>170</v>
      </c>
      <c r="E310" s="122">
        <v>5000</v>
      </c>
      <c r="F310" s="122">
        <v>0</v>
      </c>
      <c r="G310" s="123">
        <f t="shared" si="67"/>
        <v>0</v>
      </c>
    </row>
    <row r="311" spans="2:7">
      <c r="B311" s="128"/>
      <c r="C311" s="128" t="s">
        <v>148</v>
      </c>
      <c r="D311" s="129" t="s">
        <v>149</v>
      </c>
      <c r="E311" s="122">
        <v>10000</v>
      </c>
      <c r="F311" s="122">
        <v>6993.75</v>
      </c>
      <c r="G311" s="123">
        <f t="shared" si="67"/>
        <v>0.69937499999999997</v>
      </c>
    </row>
    <row r="312" spans="2:7">
      <c r="B312" s="128"/>
      <c r="C312" s="128" t="s">
        <v>154</v>
      </c>
      <c r="D312" s="129" t="s">
        <v>155</v>
      </c>
      <c r="E312" s="122">
        <v>150000</v>
      </c>
      <c r="F312" s="122">
        <v>114137.81</v>
      </c>
      <c r="G312" s="123">
        <f t="shared" si="67"/>
        <v>0.76091873333333326</v>
      </c>
    </row>
    <row r="313" spans="2:7">
      <c r="B313" s="128"/>
      <c r="C313" s="128" t="s">
        <v>156</v>
      </c>
      <c r="D313" s="129" t="s">
        <v>178</v>
      </c>
      <c r="E313" s="122">
        <v>31000</v>
      </c>
      <c r="F313" s="122">
        <v>30597.51</v>
      </c>
      <c r="G313" s="123">
        <f t="shared" si="67"/>
        <v>0.98701645161290319</v>
      </c>
    </row>
    <row r="314" spans="2:7">
      <c r="B314" s="128"/>
      <c r="C314" s="128" t="s">
        <v>158</v>
      </c>
      <c r="D314" s="129" t="s">
        <v>159</v>
      </c>
      <c r="E314" s="122">
        <v>3500</v>
      </c>
      <c r="F314" s="122">
        <v>179.54</v>
      </c>
      <c r="G314" s="123">
        <f t="shared" si="67"/>
        <v>5.1297142857142854E-2</v>
      </c>
    </row>
    <row r="315" spans="2:7">
      <c r="B315" s="128"/>
      <c r="C315" s="128" t="s">
        <v>162</v>
      </c>
      <c r="D315" s="129" t="s">
        <v>185</v>
      </c>
      <c r="E315" s="122">
        <v>8000</v>
      </c>
      <c r="F315" s="122">
        <v>3885</v>
      </c>
      <c r="G315" s="123">
        <f t="shared" si="67"/>
        <v>0.48562499999999997</v>
      </c>
    </row>
    <row r="316" spans="2:7">
      <c r="B316" s="101" t="s">
        <v>77</v>
      </c>
      <c r="C316" s="101" t="s">
        <v>84</v>
      </c>
      <c r="D316" s="102" t="s">
        <v>85</v>
      </c>
      <c r="E316" s="106">
        <f>SUM(E317:E320)</f>
        <v>117915</v>
      </c>
      <c r="F316" s="106">
        <f>SUM(F317:F320)</f>
        <v>20000</v>
      </c>
      <c r="G316" s="114">
        <f>SUM(F316/E316)</f>
        <v>0.16961370478734683</v>
      </c>
    </row>
    <row r="317" spans="2:7">
      <c r="B317" s="128"/>
      <c r="C317" s="148" t="s">
        <v>164</v>
      </c>
      <c r="D317" s="149" t="s">
        <v>314</v>
      </c>
      <c r="E317" s="150">
        <v>40000</v>
      </c>
      <c r="F317" s="150">
        <v>0</v>
      </c>
      <c r="G317" s="123">
        <v>0</v>
      </c>
    </row>
    <row r="318" spans="2:7">
      <c r="B318" s="108"/>
      <c r="C318" s="148" t="s">
        <v>166</v>
      </c>
      <c r="D318" s="149" t="s">
        <v>315</v>
      </c>
      <c r="E318" s="150">
        <v>40000</v>
      </c>
      <c r="F318" s="150">
        <v>0</v>
      </c>
      <c r="G318" s="114">
        <v>0</v>
      </c>
    </row>
    <row r="319" spans="2:7">
      <c r="B319" s="128"/>
      <c r="C319" s="148" t="s">
        <v>148</v>
      </c>
      <c r="D319" s="149" t="s">
        <v>316</v>
      </c>
      <c r="E319" s="150">
        <v>17915</v>
      </c>
      <c r="F319" s="150">
        <v>0</v>
      </c>
      <c r="G319" s="123">
        <v>0</v>
      </c>
    </row>
    <row r="320" spans="2:7">
      <c r="B320" s="128"/>
      <c r="C320" s="148" t="s">
        <v>154</v>
      </c>
      <c r="D320" s="149" t="s">
        <v>155</v>
      </c>
      <c r="E320" s="150">
        <v>20000</v>
      </c>
      <c r="F320" s="150">
        <v>20000</v>
      </c>
      <c r="G320" s="123">
        <v>0</v>
      </c>
    </row>
    <row r="321" spans="2:7" ht="28.8">
      <c r="B321" s="134" t="s">
        <v>261</v>
      </c>
      <c r="C321" s="101" t="s">
        <v>86</v>
      </c>
      <c r="D321" s="102" t="s">
        <v>87</v>
      </c>
      <c r="E321" s="106">
        <f>SUM(E322:E324)</f>
        <v>0</v>
      </c>
      <c r="F321" s="106">
        <f t="shared" ref="F321" si="68">SUM(F322:F324)</f>
        <v>0</v>
      </c>
      <c r="G321" s="137">
        <f>SUM(F325/E325)</f>
        <v>0.63808939699587897</v>
      </c>
    </row>
    <row r="322" spans="2:7">
      <c r="B322" s="108"/>
      <c r="C322" s="128" t="s">
        <v>138</v>
      </c>
      <c r="D322" s="129" t="s">
        <v>139</v>
      </c>
      <c r="E322" s="122">
        <v>0</v>
      </c>
      <c r="F322" s="122">
        <v>0</v>
      </c>
      <c r="G322" s="114">
        <f>SUM(F326/E326)</f>
        <v>0.99574134078212295</v>
      </c>
    </row>
    <row r="323" spans="2:7">
      <c r="B323" s="128"/>
      <c r="C323" s="128" t="s">
        <v>148</v>
      </c>
      <c r="D323" s="129" t="s">
        <v>149</v>
      </c>
      <c r="E323" s="122">
        <v>0</v>
      </c>
      <c r="F323" s="122">
        <v>0</v>
      </c>
      <c r="G323" s="123">
        <f>SUM(F327/E327)</f>
        <v>0.98543000000000003</v>
      </c>
    </row>
    <row r="324" spans="2:7">
      <c r="B324" s="128"/>
      <c r="C324" s="128" t="s">
        <v>154</v>
      </c>
      <c r="D324" s="129" t="s">
        <v>155</v>
      </c>
      <c r="E324" s="122">
        <v>0</v>
      </c>
      <c r="F324" s="122">
        <v>0</v>
      </c>
      <c r="G324" s="123">
        <v>0</v>
      </c>
    </row>
    <row r="325" spans="2:7" ht="28.8">
      <c r="B325" s="134" t="s">
        <v>261</v>
      </c>
      <c r="C325" s="134" t="s">
        <v>262</v>
      </c>
      <c r="D325" s="135" t="s">
        <v>27</v>
      </c>
      <c r="E325" s="136">
        <f>+E326+E330+E334</f>
        <v>289003</v>
      </c>
      <c r="F325" s="136">
        <f t="shared" ref="F325" si="69">+F326+F330+F334</f>
        <v>184409.75</v>
      </c>
      <c r="G325" s="123">
        <f>F325/E325</f>
        <v>0.63808939699587897</v>
      </c>
    </row>
    <row r="326" spans="2:7">
      <c r="B326" s="101" t="s">
        <v>77</v>
      </c>
      <c r="C326" s="101" t="s">
        <v>78</v>
      </c>
      <c r="D326" s="102" t="s">
        <v>79</v>
      </c>
      <c r="E326" s="106">
        <f>SUM(E327:E329)</f>
        <v>179000</v>
      </c>
      <c r="F326" s="106">
        <f t="shared" ref="F326" si="70">SUM(F327:F329)</f>
        <v>178237.7</v>
      </c>
      <c r="G326" s="123">
        <f t="shared" ref="G326:G331" si="71">F326/E326</f>
        <v>0.99574134078212295</v>
      </c>
    </row>
    <row r="327" spans="2:7">
      <c r="B327" s="128"/>
      <c r="C327" s="128" t="s">
        <v>263</v>
      </c>
      <c r="D327" s="129" t="s">
        <v>264</v>
      </c>
      <c r="E327" s="122">
        <v>34000</v>
      </c>
      <c r="F327" s="122">
        <v>33504.620000000003</v>
      </c>
      <c r="G327" s="123">
        <f t="shared" si="71"/>
        <v>0.98543000000000003</v>
      </c>
    </row>
    <row r="328" spans="2:7">
      <c r="B328" s="128"/>
      <c r="C328" s="128" t="s">
        <v>265</v>
      </c>
      <c r="D328" s="129" t="s">
        <v>266</v>
      </c>
      <c r="E328" s="122">
        <v>50000</v>
      </c>
      <c r="F328" s="122">
        <v>49765.08</v>
      </c>
      <c r="G328" s="123">
        <f t="shared" si="71"/>
        <v>0.99530160000000001</v>
      </c>
    </row>
    <row r="329" spans="2:7">
      <c r="B329" s="128"/>
      <c r="C329" s="128" t="s">
        <v>267</v>
      </c>
      <c r="D329" s="129" t="s">
        <v>268</v>
      </c>
      <c r="E329" s="122">
        <v>95000</v>
      </c>
      <c r="F329" s="122">
        <v>94968</v>
      </c>
      <c r="G329" s="123">
        <f t="shared" si="71"/>
        <v>0.99966315789473681</v>
      </c>
    </row>
    <row r="330" spans="2:7" ht="28.8">
      <c r="B330" s="134" t="s">
        <v>261</v>
      </c>
      <c r="C330" s="101" t="s">
        <v>82</v>
      </c>
      <c r="D330" s="102" t="s">
        <v>83</v>
      </c>
      <c r="E330" s="106">
        <f>SUM(E331:E333)</f>
        <v>110003</v>
      </c>
      <c r="F330" s="106">
        <f t="shared" ref="F330" si="72">SUM(F331:F333)</f>
        <v>6172.05</v>
      </c>
      <c r="G330" s="123">
        <f t="shared" si="71"/>
        <v>5.6108015235948112E-2</v>
      </c>
    </row>
    <row r="331" spans="2:7">
      <c r="B331" s="128"/>
      <c r="C331" s="128" t="s">
        <v>263</v>
      </c>
      <c r="D331" s="129" t="s">
        <v>264</v>
      </c>
      <c r="E331" s="122">
        <v>10003</v>
      </c>
      <c r="F331" s="122">
        <v>6172.05</v>
      </c>
      <c r="G331" s="123">
        <f t="shared" si="71"/>
        <v>0.61701989403179047</v>
      </c>
    </row>
    <row r="332" spans="2:7">
      <c r="B332" s="108"/>
      <c r="C332" s="128" t="s">
        <v>265</v>
      </c>
      <c r="D332" s="129" t="s">
        <v>266</v>
      </c>
      <c r="E332" s="122">
        <v>0</v>
      </c>
      <c r="F332" s="122">
        <v>0</v>
      </c>
      <c r="G332" s="137">
        <f>SUM(F336/E336)</f>
        <v>0.99711119999999998</v>
      </c>
    </row>
    <row r="333" spans="2:7">
      <c r="B333" s="108"/>
      <c r="C333" s="128" t="s">
        <v>263</v>
      </c>
      <c r="D333" s="129" t="s">
        <v>269</v>
      </c>
      <c r="E333" s="122">
        <v>100000</v>
      </c>
      <c r="F333" s="122">
        <v>0</v>
      </c>
      <c r="G333" s="114">
        <f>SUM(F337/E337)</f>
        <v>0.99711119999999998</v>
      </c>
    </row>
    <row r="334" spans="2:7">
      <c r="B334" s="128"/>
      <c r="C334" s="101" t="s">
        <v>84</v>
      </c>
      <c r="D334" s="102" t="s">
        <v>85</v>
      </c>
      <c r="E334" s="106">
        <f>SUM(E335)</f>
        <v>0</v>
      </c>
      <c r="F334" s="106">
        <f t="shared" ref="F334" si="73">SUM(F335)</f>
        <v>0</v>
      </c>
      <c r="G334" s="114">
        <f t="shared" ref="G334:G336" si="74">SUM(F338/E338)</f>
        <v>1</v>
      </c>
    </row>
    <row r="335" spans="2:7">
      <c r="B335" s="108"/>
      <c r="C335" s="128" t="s">
        <v>267</v>
      </c>
      <c r="D335" s="129" t="s">
        <v>268</v>
      </c>
      <c r="E335" s="122">
        <v>0</v>
      </c>
      <c r="F335" s="122">
        <v>0</v>
      </c>
      <c r="G335" s="114">
        <f t="shared" si="74"/>
        <v>0.99717600000000006</v>
      </c>
    </row>
    <row r="336" spans="2:7" ht="28.8">
      <c r="B336" s="134" t="s">
        <v>261</v>
      </c>
      <c r="C336" s="134" t="s">
        <v>270</v>
      </c>
      <c r="D336" s="135" t="s">
        <v>54</v>
      </c>
      <c r="E336" s="106">
        <v>25000</v>
      </c>
      <c r="F336" s="136">
        <f>+F337+F341</f>
        <v>24927.78</v>
      </c>
      <c r="G336" s="114">
        <f t="shared" si="74"/>
        <v>0.9961266666666666</v>
      </c>
    </row>
    <row r="337" spans="2:7">
      <c r="B337" s="101" t="s">
        <v>77</v>
      </c>
      <c r="C337" s="101" t="s">
        <v>78</v>
      </c>
      <c r="D337" s="102" t="s">
        <v>79</v>
      </c>
      <c r="E337" s="106">
        <f>E338+E339+E340</f>
        <v>25000</v>
      </c>
      <c r="F337" s="106">
        <f>F338+F339+F340</f>
        <v>24927.78</v>
      </c>
      <c r="G337" s="114">
        <f>SUM(F337/E337)</f>
        <v>0.99711119999999998</v>
      </c>
    </row>
    <row r="338" spans="2:7">
      <c r="B338" s="108"/>
      <c r="C338" s="148" t="s">
        <v>263</v>
      </c>
      <c r="D338" s="149" t="s">
        <v>271</v>
      </c>
      <c r="E338" s="150">
        <v>5000</v>
      </c>
      <c r="F338" s="150">
        <v>5000</v>
      </c>
      <c r="G338" s="114">
        <f t="shared" ref="G338:G340" si="75">SUM(F338/E338)</f>
        <v>1</v>
      </c>
    </row>
    <row r="339" spans="2:7">
      <c r="B339" s="108"/>
      <c r="C339" s="148" t="s">
        <v>317</v>
      </c>
      <c r="D339" s="149" t="s">
        <v>318</v>
      </c>
      <c r="E339" s="150">
        <v>5000</v>
      </c>
      <c r="F339" s="150">
        <v>4985.88</v>
      </c>
      <c r="G339" s="114">
        <f t="shared" si="75"/>
        <v>0.99717600000000006</v>
      </c>
    </row>
    <row r="340" spans="2:7">
      <c r="B340" s="128"/>
      <c r="C340" s="148" t="s">
        <v>319</v>
      </c>
      <c r="D340" s="149" t="s">
        <v>320</v>
      </c>
      <c r="E340" s="150">
        <v>15000</v>
      </c>
      <c r="F340" s="150">
        <v>14941.9</v>
      </c>
      <c r="G340" s="114">
        <f t="shared" si="75"/>
        <v>0.9961266666666666</v>
      </c>
    </row>
    <row r="341" spans="2:7">
      <c r="B341" s="128"/>
      <c r="C341" s="101" t="s">
        <v>86</v>
      </c>
      <c r="D341" s="102" t="s">
        <v>87</v>
      </c>
      <c r="E341" s="106">
        <f>SUM(E342:E343)</f>
        <v>0</v>
      </c>
      <c r="F341" s="106">
        <f>F342+F343</f>
        <v>0</v>
      </c>
      <c r="G341" s="123">
        <v>0</v>
      </c>
    </row>
    <row r="342" spans="2:7">
      <c r="B342" s="128"/>
      <c r="C342" s="128" t="s">
        <v>263</v>
      </c>
      <c r="D342" s="129" t="s">
        <v>271</v>
      </c>
      <c r="E342" s="122">
        <v>0</v>
      </c>
      <c r="F342" s="122">
        <v>0</v>
      </c>
      <c r="G342" s="123">
        <v>0</v>
      </c>
    </row>
    <row r="343" spans="2:7">
      <c r="B343" s="128"/>
      <c r="C343" s="128" t="s">
        <v>263</v>
      </c>
      <c r="D343" s="129" t="s">
        <v>272</v>
      </c>
      <c r="E343" s="122">
        <v>0</v>
      </c>
      <c r="F343" s="122">
        <v>0</v>
      </c>
      <c r="G343" s="123">
        <v>0</v>
      </c>
    </row>
    <row r="344" spans="2:7" ht="28.8">
      <c r="B344" s="134" t="s">
        <v>273</v>
      </c>
      <c r="C344" s="134" t="s">
        <v>274</v>
      </c>
      <c r="D344" s="135" t="s">
        <v>275</v>
      </c>
      <c r="E344" s="136">
        <f>+E345+E355</f>
        <v>0</v>
      </c>
      <c r="F344" s="136">
        <f>+F345+F355</f>
        <v>0</v>
      </c>
      <c r="G344" s="123">
        <v>0</v>
      </c>
    </row>
    <row r="345" spans="2:7">
      <c r="B345" s="101" t="s">
        <v>77</v>
      </c>
      <c r="C345" s="101" t="s">
        <v>80</v>
      </c>
      <c r="D345" s="102" t="s">
        <v>81</v>
      </c>
      <c r="E345" s="106">
        <f>SUM(E346:E354)</f>
        <v>0</v>
      </c>
      <c r="F345" s="106">
        <f t="shared" ref="F345" si="76">SUM(F346:F354)</f>
        <v>0</v>
      </c>
      <c r="G345" s="123">
        <v>0</v>
      </c>
    </row>
    <row r="346" spans="2:7">
      <c r="B346" s="128"/>
      <c r="C346" s="128" t="s">
        <v>138</v>
      </c>
      <c r="D346" s="129" t="s">
        <v>139</v>
      </c>
      <c r="E346" s="122">
        <v>0</v>
      </c>
      <c r="F346" s="122">
        <v>0</v>
      </c>
      <c r="G346" s="123">
        <v>0</v>
      </c>
    </row>
    <row r="347" spans="2:7">
      <c r="B347" s="128"/>
      <c r="C347" s="128" t="s">
        <v>144</v>
      </c>
      <c r="D347" s="129" t="s">
        <v>145</v>
      </c>
      <c r="E347" s="122">
        <v>0</v>
      </c>
      <c r="F347" s="122">
        <v>0</v>
      </c>
      <c r="G347" s="123">
        <v>0</v>
      </c>
    </row>
    <row r="348" spans="2:7">
      <c r="B348" s="108"/>
      <c r="C348" s="128" t="s">
        <v>169</v>
      </c>
      <c r="D348" s="129" t="s">
        <v>170</v>
      </c>
      <c r="E348" s="122">
        <v>0</v>
      </c>
      <c r="F348" s="122">
        <v>0</v>
      </c>
      <c r="G348" s="114">
        <v>0</v>
      </c>
    </row>
    <row r="349" spans="2:7">
      <c r="B349" s="128"/>
      <c r="C349" s="128" t="s">
        <v>148</v>
      </c>
      <c r="D349" s="129" t="s">
        <v>149</v>
      </c>
      <c r="E349" s="122">
        <v>0</v>
      </c>
      <c r="F349" s="122">
        <v>0</v>
      </c>
      <c r="G349" s="123">
        <v>0</v>
      </c>
    </row>
    <row r="350" spans="2:7">
      <c r="B350" s="108"/>
      <c r="C350" s="128" t="s">
        <v>154</v>
      </c>
      <c r="D350" s="129" t="s">
        <v>155</v>
      </c>
      <c r="E350" s="122">
        <v>0</v>
      </c>
      <c r="F350" s="122">
        <v>0</v>
      </c>
      <c r="G350" s="123">
        <f>SUM(F357/E357)</f>
        <v>0.66937000718359707</v>
      </c>
    </row>
    <row r="351" spans="2:7">
      <c r="B351" s="108"/>
      <c r="C351" s="128" t="s">
        <v>156</v>
      </c>
      <c r="D351" s="129" t="s">
        <v>178</v>
      </c>
      <c r="E351" s="122">
        <v>0</v>
      </c>
      <c r="F351" s="122">
        <v>0</v>
      </c>
      <c r="G351" s="123">
        <f>SUM(F358/E358)</f>
        <v>0.66937000718359707</v>
      </c>
    </row>
    <row r="352" spans="2:7">
      <c r="B352" s="128"/>
      <c r="C352" s="128" t="s">
        <v>158</v>
      </c>
      <c r="D352" s="129" t="s">
        <v>159</v>
      </c>
      <c r="E352" s="122">
        <v>0</v>
      </c>
      <c r="F352" s="122">
        <v>0</v>
      </c>
      <c r="G352" s="123">
        <v>0</v>
      </c>
    </row>
    <row r="353" spans="1:7">
      <c r="B353" s="128"/>
      <c r="C353" s="128" t="s">
        <v>162</v>
      </c>
      <c r="D353" s="129" t="s">
        <v>185</v>
      </c>
      <c r="E353" s="122">
        <v>0</v>
      </c>
      <c r="F353" s="122">
        <v>0</v>
      </c>
      <c r="G353" s="123">
        <v>0</v>
      </c>
    </row>
    <row r="354" spans="1:7">
      <c r="B354" s="128"/>
      <c r="C354" s="128" t="s">
        <v>267</v>
      </c>
      <c r="D354" s="129" t="s">
        <v>268</v>
      </c>
      <c r="E354" s="122">
        <v>0</v>
      </c>
      <c r="F354" s="122">
        <v>0</v>
      </c>
      <c r="G354" s="123">
        <v>0</v>
      </c>
    </row>
    <row r="355" spans="1:7">
      <c r="B355" s="128"/>
      <c r="C355" s="101" t="str">
        <f>C334</f>
        <v>4.3.</v>
      </c>
      <c r="D355" s="102" t="str">
        <f>D334</f>
        <v>PUČKO OTVORENO UČILIŠTE-PRIHODI OD POMOĆI</v>
      </c>
      <c r="E355" s="106">
        <f>SUM(E356)</f>
        <v>0</v>
      </c>
      <c r="F355" s="106">
        <f t="shared" ref="F355" si="77">SUM(F356)</f>
        <v>0</v>
      </c>
      <c r="G355" s="123">
        <v>0</v>
      </c>
    </row>
    <row r="356" spans="1:7">
      <c r="B356" s="128"/>
      <c r="C356" s="128" t="s">
        <v>156</v>
      </c>
      <c r="D356" s="129" t="s">
        <v>178</v>
      </c>
      <c r="E356" s="122">
        <v>0</v>
      </c>
      <c r="F356" s="122">
        <v>0</v>
      </c>
      <c r="G356" s="123">
        <v>0</v>
      </c>
    </row>
    <row r="357" spans="1:7" ht="28.8">
      <c r="B357" s="134" t="s">
        <v>273</v>
      </c>
      <c r="C357" s="134" t="s">
        <v>274</v>
      </c>
      <c r="D357" s="135" t="s">
        <v>275</v>
      </c>
      <c r="E357" s="136">
        <f>SUM(E358)</f>
        <v>808787</v>
      </c>
      <c r="F357" s="136">
        <f t="shared" ref="F357" si="78">SUM(F358)</f>
        <v>541377.75999999989</v>
      </c>
      <c r="G357" s="139">
        <f>SUM(F357/E357)</f>
        <v>0.66937000718359707</v>
      </c>
    </row>
    <row r="358" spans="1:7">
      <c r="B358" s="101" t="s">
        <v>77</v>
      </c>
      <c r="C358" s="101" t="s">
        <v>84</v>
      </c>
      <c r="D358" s="102" t="s">
        <v>85</v>
      </c>
      <c r="E358" s="106">
        <f>SUM(E359:E372)</f>
        <v>808787</v>
      </c>
      <c r="F358" s="106">
        <f>SUM(F359:F372)</f>
        <v>541377.75999999989</v>
      </c>
      <c r="G358" s="139">
        <f>SUM(F358/E358)</f>
        <v>0.66937000718359707</v>
      </c>
    </row>
    <row r="359" spans="1:7">
      <c r="B359" s="128"/>
      <c r="C359" s="154" t="s">
        <v>138</v>
      </c>
      <c r="D359" s="151" t="s">
        <v>139</v>
      </c>
      <c r="E359" s="155">
        <v>29200</v>
      </c>
      <c r="F359" s="155">
        <v>24139.96</v>
      </c>
      <c r="G359" s="139">
        <f t="shared" ref="G359:G371" si="79">SUM(F359/E359)</f>
        <v>0.82671095890410951</v>
      </c>
    </row>
    <row r="360" spans="1:7">
      <c r="B360" s="128"/>
      <c r="C360" s="154" t="s">
        <v>321</v>
      </c>
      <c r="D360" s="151" t="s">
        <v>322</v>
      </c>
      <c r="E360" s="155">
        <v>11000</v>
      </c>
      <c r="F360" s="155">
        <v>8688.73</v>
      </c>
      <c r="G360" s="139">
        <f t="shared" si="79"/>
        <v>0.78988454545454545</v>
      </c>
    </row>
    <row r="361" spans="1:7">
      <c r="B361" s="108"/>
      <c r="C361" s="154" t="s">
        <v>140</v>
      </c>
      <c r="D361" s="151" t="s">
        <v>141</v>
      </c>
      <c r="E361" s="155">
        <v>34647</v>
      </c>
      <c r="F361" s="155">
        <v>0</v>
      </c>
      <c r="G361" s="139">
        <f t="shared" si="79"/>
        <v>0</v>
      </c>
    </row>
    <row r="362" spans="1:7" s="153" customFormat="1">
      <c r="A362" s="152"/>
      <c r="B362" s="128"/>
      <c r="C362" s="156" t="s">
        <v>169</v>
      </c>
      <c r="D362" s="157" t="s">
        <v>170</v>
      </c>
      <c r="E362" s="158">
        <v>56795</v>
      </c>
      <c r="F362" s="158">
        <v>4880.5</v>
      </c>
      <c r="G362" s="139">
        <f t="shared" si="79"/>
        <v>8.593186019896118E-2</v>
      </c>
    </row>
    <row r="363" spans="1:7">
      <c r="B363" s="128"/>
      <c r="C363" s="154" t="s">
        <v>148</v>
      </c>
      <c r="D363" s="151" t="s">
        <v>149</v>
      </c>
      <c r="E363" s="155">
        <v>123000</v>
      </c>
      <c r="F363" s="155">
        <v>41525</v>
      </c>
      <c r="G363" s="139">
        <f t="shared" si="79"/>
        <v>0.33760162601626015</v>
      </c>
    </row>
    <row r="364" spans="1:7">
      <c r="B364" s="128"/>
      <c r="C364" s="154" t="s">
        <v>152</v>
      </c>
      <c r="D364" s="151" t="s">
        <v>323</v>
      </c>
      <c r="E364" s="155">
        <v>5700</v>
      </c>
      <c r="F364" s="155">
        <v>6590</v>
      </c>
      <c r="G364" s="139">
        <f t="shared" si="79"/>
        <v>1.156140350877193</v>
      </c>
    </row>
    <row r="365" spans="1:7">
      <c r="B365" s="128"/>
      <c r="C365" s="154" t="s">
        <v>154</v>
      </c>
      <c r="D365" s="151" t="s">
        <v>155</v>
      </c>
      <c r="E365" s="155">
        <v>361684</v>
      </c>
      <c r="F365" s="155">
        <v>304579.09999999998</v>
      </c>
      <c r="G365" s="139">
        <f t="shared" si="79"/>
        <v>0.84211383417568919</v>
      </c>
    </row>
    <row r="366" spans="1:7">
      <c r="B366" s="128"/>
      <c r="C366" s="154" t="s">
        <v>156</v>
      </c>
      <c r="D366" s="151" t="s">
        <v>178</v>
      </c>
      <c r="E366" s="155">
        <v>3736</v>
      </c>
      <c r="F366" s="155">
        <v>2985</v>
      </c>
      <c r="G366" s="139">
        <f t="shared" si="79"/>
        <v>0.79898286937901497</v>
      </c>
    </row>
    <row r="367" spans="1:7">
      <c r="B367" s="128"/>
      <c r="C367" s="154" t="s">
        <v>158</v>
      </c>
      <c r="D367" s="151" t="s">
        <v>159</v>
      </c>
      <c r="E367" s="155">
        <v>1000</v>
      </c>
      <c r="F367" s="155">
        <v>355.75</v>
      </c>
      <c r="G367" s="139">
        <f t="shared" si="79"/>
        <v>0.35575000000000001</v>
      </c>
    </row>
    <row r="368" spans="1:7" ht="28.8">
      <c r="B368" s="128"/>
      <c r="C368" s="154" t="s">
        <v>324</v>
      </c>
      <c r="D368" s="151" t="s">
        <v>325</v>
      </c>
      <c r="E368" s="155">
        <v>15165</v>
      </c>
      <c r="F368" s="155">
        <v>15008.55</v>
      </c>
      <c r="G368" s="139">
        <f t="shared" si="79"/>
        <v>0.98968348170128584</v>
      </c>
    </row>
    <row r="369" spans="2:7" ht="14.25" customHeight="1">
      <c r="B369" s="128"/>
      <c r="C369" s="154" t="s">
        <v>326</v>
      </c>
      <c r="D369" s="151" t="s">
        <v>276</v>
      </c>
      <c r="E369" s="155">
        <v>85935</v>
      </c>
      <c r="F369" s="155">
        <v>85048.4</v>
      </c>
      <c r="G369" s="139">
        <f t="shared" si="79"/>
        <v>0.98968289986617786</v>
      </c>
    </row>
    <row r="370" spans="2:7">
      <c r="B370" s="128"/>
      <c r="C370" s="154" t="s">
        <v>327</v>
      </c>
      <c r="D370" s="151" t="s">
        <v>328</v>
      </c>
      <c r="E370" s="155">
        <v>44925</v>
      </c>
      <c r="F370" s="155">
        <v>24014.1</v>
      </c>
      <c r="G370" s="139">
        <f t="shared" si="79"/>
        <v>0.53453756260434049</v>
      </c>
    </row>
    <row r="371" spans="2:7">
      <c r="B371" s="128"/>
      <c r="C371" s="154" t="s">
        <v>329</v>
      </c>
      <c r="D371" s="151" t="s">
        <v>277</v>
      </c>
      <c r="E371" s="155">
        <v>5400</v>
      </c>
      <c r="F371" s="155">
        <v>3534.41</v>
      </c>
      <c r="G371" s="139">
        <f t="shared" si="79"/>
        <v>0.65452037037037036</v>
      </c>
    </row>
    <row r="372" spans="2:7">
      <c r="B372" s="128"/>
      <c r="C372" s="154" t="s">
        <v>330</v>
      </c>
      <c r="D372" s="151" t="s">
        <v>278</v>
      </c>
      <c r="E372" s="155">
        <v>30600</v>
      </c>
      <c r="F372" s="155">
        <v>20028.259999999998</v>
      </c>
      <c r="G372" s="139">
        <f>SUM(F372/E372)</f>
        <v>0.65451830065359473</v>
      </c>
    </row>
    <row r="373" spans="2:7" ht="28.8">
      <c r="B373" s="134" t="s">
        <v>273</v>
      </c>
      <c r="C373" s="134"/>
      <c r="D373" s="135" t="s">
        <v>279</v>
      </c>
      <c r="E373" s="136">
        <f>+E374</f>
        <v>465587</v>
      </c>
      <c r="F373" s="136">
        <f t="shared" ref="F373" si="80">+F374</f>
        <v>410022.82</v>
      </c>
      <c r="G373" s="139">
        <f t="shared" ref="G373:G398" si="81">SUM(F373/E373)</f>
        <v>0.88065779328031069</v>
      </c>
    </row>
    <row r="374" spans="2:7">
      <c r="B374" s="101" t="s">
        <v>77</v>
      </c>
      <c r="C374" s="101" t="s">
        <v>84</v>
      </c>
      <c r="D374" s="102" t="s">
        <v>85</v>
      </c>
      <c r="E374" s="106">
        <f>SUM(E375:E393)</f>
        <v>465587</v>
      </c>
      <c r="F374" s="106">
        <f>SUM(F375:F393)</f>
        <v>410022.82</v>
      </c>
      <c r="G374" s="139">
        <f t="shared" si="81"/>
        <v>0.88065779328031069</v>
      </c>
    </row>
    <row r="375" spans="2:7">
      <c r="C375" s="148" t="s">
        <v>126</v>
      </c>
      <c r="D375" s="149" t="s">
        <v>127</v>
      </c>
      <c r="E375" s="150">
        <v>72820</v>
      </c>
      <c r="F375" s="150">
        <v>69909.89</v>
      </c>
      <c r="G375" s="139">
        <f t="shared" si="81"/>
        <v>0.96003694040098875</v>
      </c>
    </row>
    <row r="376" spans="2:7">
      <c r="C376" s="148" t="s">
        <v>132</v>
      </c>
      <c r="D376" s="149" t="s">
        <v>133</v>
      </c>
      <c r="E376" s="150">
        <v>13180</v>
      </c>
      <c r="F376" s="150">
        <v>11535.15</v>
      </c>
      <c r="G376" s="139">
        <f t="shared" si="81"/>
        <v>0.875201062215478</v>
      </c>
    </row>
    <row r="377" spans="2:7">
      <c r="C377" s="148" t="s">
        <v>136</v>
      </c>
      <c r="D377" s="149" t="s">
        <v>281</v>
      </c>
      <c r="E377" s="150">
        <v>4500</v>
      </c>
      <c r="F377" s="150">
        <v>4280</v>
      </c>
      <c r="G377" s="139">
        <f t="shared" si="81"/>
        <v>0.95111111111111113</v>
      </c>
    </row>
    <row r="378" spans="2:7">
      <c r="C378" s="148" t="s">
        <v>138</v>
      </c>
      <c r="D378" s="149" t="s">
        <v>139</v>
      </c>
      <c r="E378" s="150">
        <v>13000</v>
      </c>
      <c r="F378" s="150">
        <v>3400.41</v>
      </c>
      <c r="G378" s="139">
        <f t="shared" si="81"/>
        <v>0.26156999999999997</v>
      </c>
    </row>
    <row r="379" spans="2:7">
      <c r="C379" s="148" t="s">
        <v>321</v>
      </c>
      <c r="D379" s="149" t="s">
        <v>322</v>
      </c>
      <c r="E379" s="150">
        <v>32180</v>
      </c>
      <c r="F379" s="150">
        <v>32179.57</v>
      </c>
      <c r="G379" s="139">
        <f t="shared" si="81"/>
        <v>0.99998663766314477</v>
      </c>
    </row>
    <row r="380" spans="2:7">
      <c r="C380" s="148" t="s">
        <v>140</v>
      </c>
      <c r="D380" s="149" t="s">
        <v>141</v>
      </c>
      <c r="E380" s="150">
        <v>24365</v>
      </c>
      <c r="F380" s="150">
        <v>28166.9</v>
      </c>
      <c r="G380" s="139">
        <f t="shared" si="81"/>
        <v>1.1560394007798072</v>
      </c>
    </row>
    <row r="381" spans="2:7">
      <c r="C381" s="148" t="s">
        <v>169</v>
      </c>
      <c r="D381" s="149" t="s">
        <v>170</v>
      </c>
      <c r="E381" s="150">
        <v>14549</v>
      </c>
      <c r="F381" s="150">
        <v>10732.72</v>
      </c>
      <c r="G381" s="139">
        <f t="shared" si="81"/>
        <v>0.73769468692006324</v>
      </c>
    </row>
    <row r="382" spans="2:7">
      <c r="C382" s="148" t="s">
        <v>148</v>
      </c>
      <c r="D382" s="149" t="s">
        <v>149</v>
      </c>
      <c r="E382" s="150">
        <v>69197</v>
      </c>
      <c r="F382" s="150">
        <v>69196.63</v>
      </c>
      <c r="G382" s="139">
        <f t="shared" si="81"/>
        <v>0.99999465294738221</v>
      </c>
    </row>
    <row r="383" spans="2:7">
      <c r="C383" s="148" t="s">
        <v>150</v>
      </c>
      <c r="D383" s="149" t="s">
        <v>151</v>
      </c>
      <c r="E383" s="150">
        <v>20000</v>
      </c>
      <c r="F383" s="150">
        <v>19900</v>
      </c>
      <c r="G383" s="139">
        <f t="shared" si="81"/>
        <v>0.995</v>
      </c>
    </row>
    <row r="384" spans="2:7">
      <c r="C384" s="148" t="s">
        <v>152</v>
      </c>
      <c r="D384" s="149" t="s">
        <v>323</v>
      </c>
      <c r="E384" s="150">
        <v>1500</v>
      </c>
      <c r="F384" s="150">
        <v>1050</v>
      </c>
      <c r="G384" s="139">
        <f t="shared" si="81"/>
        <v>0.7</v>
      </c>
    </row>
    <row r="385" spans="2:7">
      <c r="C385" s="148" t="s">
        <v>154</v>
      </c>
      <c r="D385" s="149" t="s">
        <v>155</v>
      </c>
      <c r="E385" s="150">
        <v>106000</v>
      </c>
      <c r="F385" s="150">
        <v>106000</v>
      </c>
      <c r="G385" s="139">
        <f t="shared" si="81"/>
        <v>1</v>
      </c>
    </row>
    <row r="386" spans="2:7">
      <c r="C386" s="148" t="s">
        <v>156</v>
      </c>
      <c r="D386" s="149" t="s">
        <v>178</v>
      </c>
      <c r="E386" s="150">
        <v>0</v>
      </c>
      <c r="F386" s="150">
        <v>0</v>
      </c>
      <c r="G386" s="139">
        <v>0</v>
      </c>
    </row>
    <row r="387" spans="2:7">
      <c r="C387" s="148" t="s">
        <v>158</v>
      </c>
      <c r="D387" s="149" t="s">
        <v>159</v>
      </c>
      <c r="E387" s="150">
        <v>3000</v>
      </c>
      <c r="F387" s="150">
        <v>2375.85</v>
      </c>
      <c r="G387" s="139">
        <f t="shared" si="81"/>
        <v>0.79194999999999993</v>
      </c>
    </row>
    <row r="388" spans="2:7">
      <c r="C388" s="148" t="s">
        <v>331</v>
      </c>
      <c r="D388" s="149" t="s">
        <v>282</v>
      </c>
      <c r="E388" s="150">
        <v>1500</v>
      </c>
      <c r="F388" s="150">
        <v>1500</v>
      </c>
      <c r="G388" s="139">
        <f t="shared" si="81"/>
        <v>1</v>
      </c>
    </row>
    <row r="389" spans="2:7">
      <c r="C389" s="148" t="s">
        <v>332</v>
      </c>
      <c r="D389" s="149" t="s">
        <v>283</v>
      </c>
      <c r="E389" s="150">
        <v>8500</v>
      </c>
      <c r="F389" s="150">
        <v>8500</v>
      </c>
      <c r="G389" s="139">
        <f t="shared" si="81"/>
        <v>1</v>
      </c>
    </row>
    <row r="390" spans="2:7">
      <c r="C390" s="148" t="s">
        <v>333</v>
      </c>
      <c r="D390" s="149" t="s">
        <v>280</v>
      </c>
      <c r="E390" s="150">
        <v>0</v>
      </c>
      <c r="F390" s="150">
        <v>0</v>
      </c>
      <c r="G390" s="139">
        <v>0</v>
      </c>
    </row>
    <row r="391" spans="2:7">
      <c r="C391" s="148" t="s">
        <v>334</v>
      </c>
      <c r="D391" s="149" t="s">
        <v>145</v>
      </c>
      <c r="E391" s="150">
        <v>0</v>
      </c>
      <c r="F391" s="150">
        <v>0</v>
      </c>
      <c r="G391" s="139">
        <v>0</v>
      </c>
    </row>
    <row r="392" spans="2:7">
      <c r="C392" s="148" t="s">
        <v>327</v>
      </c>
      <c r="D392" s="149" t="s">
        <v>328</v>
      </c>
      <c r="E392" s="150">
        <v>41296</v>
      </c>
      <c r="F392" s="150">
        <v>41295.699999999997</v>
      </c>
      <c r="G392" s="139">
        <f t="shared" si="81"/>
        <v>0.999992735373886</v>
      </c>
    </row>
    <row r="393" spans="2:7">
      <c r="C393" s="148" t="s">
        <v>263</v>
      </c>
      <c r="D393" s="149" t="s">
        <v>284</v>
      </c>
      <c r="E393" s="150">
        <v>40000</v>
      </c>
      <c r="F393" s="150">
        <v>0</v>
      </c>
      <c r="G393" s="139">
        <f t="shared" si="81"/>
        <v>0</v>
      </c>
    </row>
    <row r="394" spans="2:7" ht="28.8">
      <c r="B394" s="134" t="s">
        <v>273</v>
      </c>
      <c r="C394" s="134" t="s">
        <v>285</v>
      </c>
      <c r="D394" s="135" t="s">
        <v>286</v>
      </c>
      <c r="E394" s="136">
        <f>+E395</f>
        <v>124370</v>
      </c>
      <c r="F394" s="136">
        <f t="shared" ref="F394" si="82">+F395</f>
        <v>124369.92</v>
      </c>
      <c r="G394" s="139">
        <f t="shared" si="81"/>
        <v>0.99999935675806062</v>
      </c>
    </row>
    <row r="395" spans="2:7">
      <c r="B395" s="101" t="s">
        <v>77</v>
      </c>
      <c r="C395" s="101" t="s">
        <v>80</v>
      </c>
      <c r="D395" s="102" t="s">
        <v>81</v>
      </c>
      <c r="E395" s="106">
        <f>SUM(E396:E399)</f>
        <v>124370</v>
      </c>
      <c r="F395" s="106">
        <f>SUM(F396:F399)</f>
        <v>124369.92</v>
      </c>
      <c r="G395" s="139">
        <f t="shared" si="81"/>
        <v>0.99999935675806062</v>
      </c>
    </row>
    <row r="396" spans="2:7">
      <c r="C396" s="128">
        <v>3221</v>
      </c>
      <c r="D396" s="129" t="s">
        <v>139</v>
      </c>
      <c r="E396" s="122">
        <v>2500</v>
      </c>
      <c r="F396" s="122">
        <v>2500</v>
      </c>
      <c r="G396" s="139">
        <f t="shared" si="81"/>
        <v>1</v>
      </c>
    </row>
    <row r="397" spans="2:7">
      <c r="C397" s="128">
        <v>3236</v>
      </c>
      <c r="D397" s="129" t="s">
        <v>323</v>
      </c>
      <c r="E397" s="122">
        <v>3150</v>
      </c>
      <c r="F397" s="122">
        <v>3150</v>
      </c>
      <c r="G397" s="139">
        <f t="shared" si="81"/>
        <v>1</v>
      </c>
    </row>
    <row r="398" spans="2:7">
      <c r="C398" s="128" t="s">
        <v>154</v>
      </c>
      <c r="D398" s="129" t="s">
        <v>155</v>
      </c>
      <c r="E398" s="122">
        <v>118720</v>
      </c>
      <c r="F398" s="122">
        <v>118719.92</v>
      </c>
      <c r="G398" s="139">
        <f t="shared" si="81"/>
        <v>0.99999932614555254</v>
      </c>
    </row>
    <row r="399" spans="2:7">
      <c r="C399" s="128"/>
      <c r="D399" s="129"/>
      <c r="E399" s="122"/>
      <c r="F399" s="122"/>
    </row>
    <row r="400" spans="2:7">
      <c r="C400" s="140"/>
      <c r="D400" s="141"/>
      <c r="E400" s="142"/>
      <c r="F400" s="142"/>
    </row>
    <row r="401" spans="3:6">
      <c r="C401" s="140"/>
      <c r="D401" s="141"/>
      <c r="E401" s="142"/>
      <c r="F401" s="142"/>
    </row>
    <row r="402" spans="3:6">
      <c r="C402" s="140"/>
      <c r="D402" s="141"/>
      <c r="E402" s="142"/>
      <c r="F402" s="142"/>
    </row>
    <row r="403" spans="3:6">
      <c r="C403" s="140"/>
      <c r="D403" s="141"/>
      <c r="E403" s="142"/>
      <c r="F403" s="142"/>
    </row>
    <row r="404" spans="3:6">
      <c r="C404" s="140"/>
      <c r="D404" s="141"/>
      <c r="E404" s="142"/>
      <c r="F404" s="142"/>
    </row>
    <row r="405" spans="3:6">
      <c r="C405" s="140"/>
      <c r="D405" s="141"/>
      <c r="E405" s="142"/>
      <c r="F405" s="142"/>
    </row>
    <row r="406" spans="3:6">
      <c r="C406" s="140"/>
      <c r="D406" s="141"/>
      <c r="E406" s="142"/>
      <c r="F406" s="142"/>
    </row>
  </sheetData>
  <conditionalFormatting sqref="B41:G41 B20:G20 B74:G74 B14:G14 B8:G8 B26:G26 B32:G32">
    <cfRule type="expression" dxfId="151" priority="105">
      <formula>OR($B8="Aktivnost",$B8="Kapitalni projekt",$B8="Tekući projekt")</formula>
    </cfRule>
    <cfRule type="expression" dxfId="150" priority="106">
      <formula>$C8="GRAD SAMOBOR- POMOĆI"</formula>
    </cfRule>
    <cfRule type="expression" dxfId="149" priority="107">
      <formula>$C8="PUČKO OTVORENO UČILIŠTE-PRIHODI OD DONACIJA"</formula>
    </cfRule>
    <cfRule type="expression" dxfId="148" priority="108">
      <formula>$C8="GRAD SAMOBOR-  Opći prihodi i  primici"</formula>
    </cfRule>
    <cfRule type="expression" dxfId="147" priority="109">
      <formula>$C8="PUČKO OTVORENO UČILIŠTE- VLASTITI PRIHODI"</formula>
    </cfRule>
    <cfRule type="expression" dxfId="146" priority="110">
      <formula>$C8="PUČKO OTVORENO UČILIŠTE-PRIHODI OD POMOĆI"</formula>
    </cfRule>
  </conditionalFormatting>
  <conditionalFormatting sqref="B1:B1048576">
    <cfRule type="cellIs" dxfId="145" priority="92" operator="equal">
      <formula>"NOVO"</formula>
    </cfRule>
  </conditionalFormatting>
  <conditionalFormatting sqref="D1:D1048576">
    <cfRule type="containsText" dxfId="144" priority="91" operator="containsText" text="višak">
      <formula>NOT(ISERROR(SEARCH("višak",D1)))</formula>
    </cfRule>
  </conditionalFormatting>
  <conditionalFormatting sqref="E256:E257 B258:E263 F256:F263 B264:F315 E41:G41 E20:G20 E14:G14 B9:G13 E8:G8 B15:G19 B21:G37 B42:G255 C317:F320 B316:G316 G256:G315">
    <cfRule type="expression" dxfId="143" priority="85">
      <formula>OR($B8="Aktivnost",$B8="Kapitalni projekt",$B8="Tekući projekt")</formula>
    </cfRule>
    <cfRule type="expression" dxfId="142" priority="86">
      <formula>$D8="GRAD SAMOBOR- POMOĆI"</formula>
    </cfRule>
    <cfRule type="expression" dxfId="141" priority="87">
      <formula>$D8="PUČKO OTVORENO UČILIŠTE-PRIHODI OD DONACIJA"</formula>
    </cfRule>
    <cfRule type="expression" dxfId="140" priority="88">
      <formula>$D8="GRAD SAMOBOR-  Opći prihodi i  primici"</formula>
    </cfRule>
    <cfRule type="expression" dxfId="139" priority="89">
      <formula>$D8="PUČKO OTVORENO UČILIŠTE- VLASTITI PRIHODI"</formula>
    </cfRule>
    <cfRule type="expression" dxfId="138" priority="90">
      <formula>$D8="PUČKO OTVORENO UČILIŠTE-PRIHODI OD POMOĆI"</formula>
    </cfRule>
  </conditionalFormatting>
  <conditionalFormatting sqref="B256:D257 G256:G257">
    <cfRule type="expression" dxfId="137" priority="79">
      <formula>OR($B256="Aktivnost",$B256="Kapitalni projekt",$B256="Tekući projekt")</formula>
    </cfRule>
    <cfRule type="expression" dxfId="136" priority="80">
      <formula>$D256="GRAD SAMOBOR- POMOĆI"</formula>
    </cfRule>
    <cfRule type="expression" dxfId="135" priority="81">
      <formula>$D256="PUČKO OTVORENO UČILIŠTE-PRIHODI OD DONACIJA"</formula>
    </cfRule>
    <cfRule type="expression" dxfId="134" priority="82">
      <formula>$D256="GRAD SAMOBOR-  Opći prihodi i  primici"</formula>
    </cfRule>
    <cfRule type="expression" dxfId="133" priority="83">
      <formula>$D256="PUČKO OTVORENO UČILIŠTE- VLASTITI PRIHODI"</formula>
    </cfRule>
    <cfRule type="expression" dxfId="132" priority="84">
      <formula>$D256="PUČKO OTVORENO UČILIŠTE-PRIHODI OD POMOĆI"</formula>
    </cfRule>
  </conditionalFormatting>
  <conditionalFormatting sqref="G316">
    <cfRule type="expression" dxfId="131" priority="49">
      <formula>OR($B316="Aktivnost",$B316="Kapitalni projekt",$B316="Tekući projekt")</formula>
    </cfRule>
    <cfRule type="expression" dxfId="130" priority="50">
      <formula>$D316="GRAD SAMOBOR- POMOĆI"</formula>
    </cfRule>
    <cfRule type="expression" dxfId="129" priority="51">
      <formula>$D316="PUČKO OTVORENO UČILIŠTE-PRIHODI OD DONACIJA"</formula>
    </cfRule>
    <cfRule type="expression" dxfId="128" priority="52">
      <formula>$D316="GRAD SAMOBOR-  Opći prihodi i  primici"</formula>
    </cfRule>
    <cfRule type="expression" dxfId="127" priority="53">
      <formula>$D316="PUČKO OTVORENO UČILIŠTE- VLASTITI PRIHODI"</formula>
    </cfRule>
    <cfRule type="expression" dxfId="126" priority="54">
      <formula>$D316="PUČKO OTVORENO UČILIŠTE-PRIHODI OD POMOĆI"</formula>
    </cfRule>
  </conditionalFormatting>
  <conditionalFormatting sqref="C325:F340 C369:F369 C372:F372">
    <cfRule type="expression" dxfId="125" priority="139">
      <formula>OR($B321="Aktivnost",$B321="Kapitalni projekt",$B321="Tekući projekt")</formula>
    </cfRule>
    <cfRule type="expression" dxfId="124" priority="140">
      <formula>$D325="GRAD SAMOBOR- POMOĆI"</formula>
    </cfRule>
    <cfRule type="expression" dxfId="123" priority="141">
      <formula>$D325="PUČKO OTVORENO UČILIŠTE-PRIHODI OD DONACIJA"</formula>
    </cfRule>
    <cfRule type="expression" dxfId="122" priority="142">
      <formula>$D325="GRAD SAMOBOR-  Opći prihodi i  primici"</formula>
    </cfRule>
    <cfRule type="expression" dxfId="121" priority="143">
      <formula>$D325="PUČKO OTVORENO UČILIŠTE- VLASTITI PRIHODI"</formula>
    </cfRule>
    <cfRule type="expression" dxfId="120" priority="144">
      <formula>$D325="PUČKO OTVORENO UČILIŠTE-PRIHODI OD POMOĆI"</formula>
    </cfRule>
  </conditionalFormatting>
  <conditionalFormatting sqref="G321:G340">
    <cfRule type="expression" dxfId="119" priority="145">
      <formula>OR($B321="Aktivnost",$B321="Kapitalni projekt",$B321="Tekući projekt")</formula>
    </cfRule>
    <cfRule type="expression" dxfId="118" priority="146">
      <formula>$D325="GRAD SAMOBOR- POMOĆI"</formula>
    </cfRule>
    <cfRule type="expression" dxfId="117" priority="147">
      <formula>$D325="PUČKO OTVORENO UČILIŠTE-PRIHODI OD DONACIJA"</formula>
    </cfRule>
    <cfRule type="expression" dxfId="116" priority="148">
      <formula>$D325="GRAD SAMOBOR-  Opći prihodi i  primici"</formula>
    </cfRule>
    <cfRule type="expression" dxfId="115" priority="149">
      <formula>$D325="PUČKO OTVORENO UČILIŠTE- VLASTITI PRIHODI"</formula>
    </cfRule>
    <cfRule type="expression" dxfId="114" priority="150">
      <formula>$D325="PUČKO OTVORENO UČILIŠTE-PRIHODI OD POMOĆI"</formula>
    </cfRule>
  </conditionalFormatting>
  <conditionalFormatting sqref="C321:F323">
    <cfRule type="expression" dxfId="113" priority="157">
      <formula>OR($B318="Aktivnost",$B318="Kapitalni projekt",$B318="Tekući projekt")</formula>
    </cfRule>
    <cfRule type="expression" dxfId="112" priority="158">
      <formula>$D321="GRAD SAMOBOR- POMOĆI"</formula>
    </cfRule>
    <cfRule type="expression" dxfId="111" priority="159">
      <formula>$D321="PUČKO OTVORENO UČILIŠTE-PRIHODI OD DONACIJA"</formula>
    </cfRule>
    <cfRule type="expression" dxfId="110" priority="160">
      <formula>$D321="GRAD SAMOBOR-  Opći prihodi i  primici"</formula>
    </cfRule>
    <cfRule type="expression" dxfId="109" priority="161">
      <formula>$D321="PUČKO OTVORENO UČILIŠTE- VLASTITI PRIHODI"</formula>
    </cfRule>
    <cfRule type="expression" dxfId="108" priority="162">
      <formula>$D321="PUČKO OTVORENO UČILIŠTE-PRIHODI OD POMOĆI"</formula>
    </cfRule>
  </conditionalFormatting>
  <conditionalFormatting sqref="C324:F324">
    <cfRule type="expression" dxfId="107" priority="169">
      <formula>OR(#REF!="Aktivnost",#REF!="Kapitalni projekt",#REF!="Tekući projekt")</formula>
    </cfRule>
    <cfRule type="expression" dxfId="106" priority="170">
      <formula>$D324="GRAD SAMOBOR- POMOĆI"</formula>
    </cfRule>
    <cfRule type="expression" dxfId="105" priority="171">
      <formula>$D324="PUČKO OTVORENO UČILIŠTE-PRIHODI OD DONACIJA"</formula>
    </cfRule>
    <cfRule type="expression" dxfId="104" priority="172">
      <formula>$D324="GRAD SAMOBOR-  Opći prihodi i  primici"</formula>
    </cfRule>
    <cfRule type="expression" dxfId="103" priority="173">
      <formula>$D324="PUČKO OTVORENO UČILIŠTE- VLASTITI PRIHODI"</formula>
    </cfRule>
    <cfRule type="expression" dxfId="102" priority="174">
      <formula>$D324="PUČKO OTVORENO UČILIŠTE-PRIHODI OD POMOĆI"</formula>
    </cfRule>
  </conditionalFormatting>
  <conditionalFormatting sqref="B317 G317">
    <cfRule type="expression" dxfId="101" priority="181">
      <formula>OR($B317="Aktivnost",$B317="Kapitalni projekt",$B317="Tekući projekt")</formula>
    </cfRule>
    <cfRule type="expression" dxfId="100" priority="182">
      <formula>#REF!="GRAD SAMOBOR- POMOĆI"</formula>
    </cfRule>
    <cfRule type="expression" dxfId="99" priority="183">
      <formula>#REF!="PUČKO OTVORENO UČILIŠTE-PRIHODI OD DONACIJA"</formula>
    </cfRule>
    <cfRule type="expression" dxfId="98" priority="184">
      <formula>#REF!="GRAD SAMOBOR-  Opći prihodi i  primici"</formula>
    </cfRule>
    <cfRule type="expression" dxfId="97" priority="185">
      <formula>#REF!="PUČKO OTVORENO UČILIŠTE- VLASTITI PRIHODI"</formula>
    </cfRule>
    <cfRule type="expression" dxfId="96" priority="186">
      <formula>#REF!="PUČKO OTVORENO UČILIŠTE-PRIHODI OD POMOĆI"</formula>
    </cfRule>
  </conditionalFormatting>
  <conditionalFormatting sqref="G318:G320">
    <cfRule type="expression" dxfId="95" priority="199">
      <formula>OR($B318="Aktivnost",$B318="Kapitalni projekt",$B318="Tekući projekt")</formula>
    </cfRule>
    <cfRule type="expression" dxfId="94" priority="200">
      <formula>$D321="GRAD SAMOBOR- POMOĆI"</formula>
    </cfRule>
    <cfRule type="expression" dxfId="93" priority="201">
      <formula>$D321="PUČKO OTVORENO UČILIŠTE-PRIHODI OD DONACIJA"</formula>
    </cfRule>
    <cfRule type="expression" dxfId="92" priority="202">
      <formula>$D321="GRAD SAMOBOR-  Opći prihodi i  primici"</formula>
    </cfRule>
    <cfRule type="expression" dxfId="91" priority="203">
      <formula>$D321="PUČKO OTVORENO UČILIŠTE- VLASTITI PRIHODI"</formula>
    </cfRule>
    <cfRule type="expression" dxfId="90" priority="204">
      <formula>$D321="PUČKO OTVORENO UČILIŠTE-PRIHODI OD POMOĆI"</formula>
    </cfRule>
  </conditionalFormatting>
  <conditionalFormatting sqref="C348:F358">
    <cfRule type="expression" dxfId="89" priority="213">
      <formula>OR($B341="Aktivnost",$B341="Kapitalni projekt",$B341="Tekući projekt")</formula>
    </cfRule>
    <cfRule type="expression" dxfId="88" priority="214">
      <formula>$D348="GRAD SAMOBOR- POMOĆI"</formula>
    </cfRule>
    <cfRule type="expression" dxfId="87" priority="215">
      <formula>$D348="PUČKO OTVORENO UČILIŠTE-PRIHODI OD DONACIJA"</formula>
    </cfRule>
    <cfRule type="expression" dxfId="86" priority="216">
      <formula>$D348="GRAD SAMOBOR-  Opći prihodi i  primici"</formula>
    </cfRule>
    <cfRule type="expression" dxfId="85" priority="217">
      <formula>$D348="PUČKO OTVORENO UČILIŠTE- VLASTITI PRIHODI"</formula>
    </cfRule>
    <cfRule type="expression" dxfId="84" priority="218">
      <formula>$D348="PUČKO OTVORENO UČILIŠTE-PRIHODI OD POMOĆI"</formula>
    </cfRule>
  </conditionalFormatting>
  <conditionalFormatting sqref="G341:G351">
    <cfRule type="expression" dxfId="83" priority="225">
      <formula>OR($B341="Aktivnost",$B341="Kapitalni projekt",$B341="Tekući projekt")</formula>
    </cfRule>
    <cfRule type="expression" dxfId="82" priority="226">
      <formula>$D348="GRAD SAMOBOR- POMOĆI"</formula>
    </cfRule>
    <cfRule type="expression" dxfId="81" priority="227">
      <formula>$D348="PUČKO OTVORENO UČILIŠTE-PRIHODI OD DONACIJA"</formula>
    </cfRule>
    <cfRule type="expression" dxfId="80" priority="228">
      <formula>$D348="GRAD SAMOBOR-  Opći prihodi i  primici"</formula>
    </cfRule>
    <cfRule type="expression" dxfId="79" priority="229">
      <formula>$D348="PUČKO OTVORENO UČILIŠTE- VLASTITI PRIHODI"</formula>
    </cfRule>
    <cfRule type="expression" dxfId="78" priority="230">
      <formula>$D348="PUČKO OTVORENO UČILIŠTE-PRIHODI OD POMOĆI"</formula>
    </cfRule>
  </conditionalFormatting>
  <conditionalFormatting sqref="C341:F346 C359:F361 C365:F366">
    <cfRule type="expression" dxfId="77" priority="237">
      <formula>OR($B335="Aktivnost",$B335="Kapitalni projekt",$B335="Tekući projekt")</formula>
    </cfRule>
    <cfRule type="expression" dxfId="76" priority="238">
      <formula>$D341="GRAD SAMOBOR- POMOĆI"</formula>
    </cfRule>
    <cfRule type="expression" dxfId="75" priority="239">
      <formula>$D341="PUČKO OTVORENO UČILIŠTE-PRIHODI OD DONACIJA"</formula>
    </cfRule>
    <cfRule type="expression" dxfId="74" priority="240">
      <formula>$D341="GRAD SAMOBOR-  Opći prihodi i  primici"</formula>
    </cfRule>
    <cfRule type="expression" dxfId="73" priority="241">
      <formula>$D341="PUČKO OTVORENO UČILIŠTE- VLASTITI PRIHODI"</formula>
    </cfRule>
    <cfRule type="expression" dxfId="72" priority="242">
      <formula>$D341="PUČKO OTVORENO UČILIŠTE-PRIHODI OD POMOĆI"</formula>
    </cfRule>
  </conditionalFormatting>
  <conditionalFormatting sqref="C347:F347 C364:F364 C367:F367 C370:F371">
    <cfRule type="expression" dxfId="71" priority="249">
      <formula>OR(#REF!="Aktivnost",#REF!="Kapitalni projekt",#REF!="Tekući projekt")</formula>
    </cfRule>
    <cfRule type="expression" dxfId="70" priority="250">
      <formula>$D347="GRAD SAMOBOR- POMOĆI"</formula>
    </cfRule>
    <cfRule type="expression" dxfId="69" priority="251">
      <formula>$D347="PUČKO OTVORENO UČILIŠTE-PRIHODI OD DONACIJA"</formula>
    </cfRule>
    <cfRule type="expression" dxfId="68" priority="252">
      <formula>$D347="GRAD SAMOBOR-  Opći prihodi i  primici"</formula>
    </cfRule>
    <cfRule type="expression" dxfId="67" priority="253">
      <formula>$D347="PUČKO OTVORENO UČILIŠTE- VLASTITI PRIHODI"</formula>
    </cfRule>
    <cfRule type="expression" dxfId="66" priority="254">
      <formula>$D347="PUČKO OTVORENO UČILIŠTE-PRIHODI OD POMOĆI"</formula>
    </cfRule>
  </conditionalFormatting>
  <conditionalFormatting sqref="C374:F404">
    <cfRule type="expression" dxfId="65" priority="329">
      <formula>OR(#REF!="Aktivnost",#REF!="Kapitalni projekt",#REF!="Tekući projekt")</formula>
    </cfRule>
    <cfRule type="expression" dxfId="64" priority="330">
      <formula>$D374="GRAD SAMOBOR- POMOĆI"</formula>
    </cfRule>
    <cfRule type="expression" dxfId="63" priority="331">
      <formula>$D374="PUČKO OTVORENO UČILIŠTE-PRIHODI OD DONACIJA"</formula>
    </cfRule>
    <cfRule type="expression" dxfId="62" priority="332">
      <formula>$D374="GRAD SAMOBOR-  Opći prihodi i  primici"</formula>
    </cfRule>
    <cfRule type="expression" dxfId="61" priority="333">
      <formula>$D374="PUČKO OTVORENO UČILIŠTE- VLASTITI PRIHODI"</formula>
    </cfRule>
    <cfRule type="expression" dxfId="60" priority="334">
      <formula>$D374="PUČKO OTVORENO UČILIŠTE-PRIHODI OD POMOĆI"</formula>
    </cfRule>
  </conditionalFormatting>
  <conditionalFormatting sqref="C362:F363 C368:F368">
    <cfRule type="expression" dxfId="59" priority="383">
      <formula>OR($B357="Aktivnost",$B357="Kapitalni projekt",$B357="Tekući projekt")</formula>
    </cfRule>
    <cfRule type="expression" dxfId="58" priority="384">
      <formula>$D362="GRAD SAMOBOR- POMOĆI"</formula>
    </cfRule>
    <cfRule type="expression" dxfId="57" priority="385">
      <formula>$D362="PUČKO OTVORENO UČILIŠTE-PRIHODI OD DONACIJA"</formula>
    </cfRule>
    <cfRule type="expression" dxfId="56" priority="386">
      <formula>$D362="GRAD SAMOBOR-  Opći prihodi i  primici"</formula>
    </cfRule>
    <cfRule type="expression" dxfId="55" priority="387">
      <formula>$D362="PUČKO OTVORENO UČILIŠTE- VLASTITI PRIHODI"</formula>
    </cfRule>
    <cfRule type="expression" dxfId="54" priority="388">
      <formula>$D362="PUČKO OTVORENO UČILIŠTE-PRIHODI OD POMOĆI"</formula>
    </cfRule>
  </conditionalFormatting>
  <conditionalFormatting sqref="C373:F373">
    <cfRule type="expression" dxfId="53" priority="1097">
      <formula>OR($B361="Aktivnost",$B361="Kapitalni projekt",$B361="Tekući projekt")</formula>
    </cfRule>
    <cfRule type="expression" dxfId="52" priority="1098">
      <formula>$D373="GRAD SAMOBOR- POMOĆI"</formula>
    </cfRule>
    <cfRule type="expression" dxfId="51" priority="1099">
      <formula>$D373="PUČKO OTVORENO UČILIŠTE-PRIHODI OD DONACIJA"</formula>
    </cfRule>
    <cfRule type="expression" dxfId="50" priority="1100">
      <formula>$D373="GRAD SAMOBOR-  Opći prihodi i  primici"</formula>
    </cfRule>
    <cfRule type="expression" dxfId="49" priority="1101">
      <formula>$D373="PUČKO OTVORENO UČILIŠTE- VLASTITI PRIHODI"</formula>
    </cfRule>
    <cfRule type="expression" dxfId="48" priority="1102">
      <formula>$D373="PUČKO OTVORENO UČILIŠTE-PRIHODI OD POMOĆI"</formula>
    </cfRule>
  </conditionalFormatting>
  <conditionalFormatting sqref="G352:G398">
    <cfRule type="expression" dxfId="47" priority="1115">
      <formula>OR($B352="Aktivnost",$B352="Kapitalni projekt",$B352="Tekući projekt")</formula>
    </cfRule>
    <cfRule type="expression" dxfId="46" priority="1116">
      <formula>#REF!="GRAD SAMOBOR- POMOĆI"</formula>
    </cfRule>
    <cfRule type="expression" dxfId="45" priority="1117">
      <formula>#REF!="PUČKO OTVORENO UČILIŠTE-PRIHODI OD DONACIJA"</formula>
    </cfRule>
    <cfRule type="expression" dxfId="44" priority="1118">
      <formula>#REF!="GRAD SAMOBOR-  Opći prihodi i  primici"</formula>
    </cfRule>
    <cfRule type="expression" dxfId="43" priority="1119">
      <formula>#REF!="PUČKO OTVORENO UČILIŠTE- VLASTITI PRIHODI"</formula>
    </cfRule>
    <cfRule type="expression" dxfId="42" priority="1120">
      <formula>#REF!="PUČKO OTVORENO UČILIŠTE-PRIHODI OD POMOĆI"</formula>
    </cfRule>
  </conditionalFormatting>
  <conditionalFormatting sqref="B358">
    <cfRule type="expression" dxfId="41" priority="31">
      <formula>OR($B358="Aktivnost",$B358="Kapitalni projekt",$B358="Tekući projekt")</formula>
    </cfRule>
    <cfRule type="expression" dxfId="40" priority="32">
      <formula>$D358="GRAD SAMOBOR- POMOĆI"</formula>
    </cfRule>
    <cfRule type="expression" dxfId="39" priority="33">
      <formula>$D358="PUČKO OTVORENO UČILIŠTE-PRIHODI OD DONACIJA"</formula>
    </cfRule>
    <cfRule type="expression" dxfId="38" priority="34">
      <formula>$D358="GRAD SAMOBOR-  Opći prihodi i  primici"</formula>
    </cfRule>
    <cfRule type="expression" dxfId="37" priority="35">
      <formula>$D358="PUČKO OTVORENO UČILIŠTE- VLASTITI PRIHODI"</formula>
    </cfRule>
    <cfRule type="expression" dxfId="36" priority="36">
      <formula>$D358="PUČKO OTVORENO UČILIŠTE-PRIHODI OD POMOĆI"</formula>
    </cfRule>
  </conditionalFormatting>
  <conditionalFormatting sqref="B337">
    <cfRule type="expression" dxfId="35" priority="7">
      <formula>OR($B337="Aktivnost",$B337="Kapitalni projekt",$B337="Tekući projekt")</formula>
    </cfRule>
    <cfRule type="expression" dxfId="34" priority="8">
      <formula>$D337="GRAD SAMOBOR- POMOĆI"</formula>
    </cfRule>
    <cfRule type="expression" dxfId="33" priority="9">
      <formula>$D337="PUČKO OTVORENO UČILIŠTE-PRIHODI OD DONACIJA"</formula>
    </cfRule>
    <cfRule type="expression" dxfId="32" priority="10">
      <formula>$D337="GRAD SAMOBOR-  Opći prihodi i  primici"</formula>
    </cfRule>
    <cfRule type="expression" dxfId="31" priority="11">
      <formula>$D337="PUČKO OTVORENO UČILIŠTE- VLASTITI PRIHODI"</formula>
    </cfRule>
    <cfRule type="expression" dxfId="30" priority="12">
      <formula>$D337="PUČKO OTVORENO UČILIŠTE-PRIHODI OD POMOĆI"</formula>
    </cfRule>
  </conditionalFormatting>
  <conditionalFormatting sqref="B374">
    <cfRule type="expression" dxfId="29" priority="25">
      <formula>OR($B374="Aktivnost",$B374="Kapitalni projekt",$B374="Tekući projekt")</formula>
    </cfRule>
    <cfRule type="expression" dxfId="28" priority="26">
      <formula>$D374="GRAD SAMOBOR- POMOĆI"</formula>
    </cfRule>
    <cfRule type="expression" dxfId="27" priority="27">
      <formula>$D374="PUČKO OTVORENO UČILIŠTE-PRIHODI OD DONACIJA"</formula>
    </cfRule>
    <cfRule type="expression" dxfId="26" priority="28">
      <formula>$D374="GRAD SAMOBOR-  Opći prihodi i  primici"</formula>
    </cfRule>
    <cfRule type="expression" dxfId="25" priority="29">
      <formula>$D374="PUČKO OTVORENO UČILIŠTE- VLASTITI PRIHODI"</formula>
    </cfRule>
    <cfRule type="expression" dxfId="24" priority="30">
      <formula>$D374="PUČKO OTVORENO UČILIŠTE-PRIHODI OD POMOĆI"</formula>
    </cfRule>
  </conditionalFormatting>
  <conditionalFormatting sqref="B395">
    <cfRule type="expression" dxfId="23" priority="19">
      <formula>OR($B395="Aktivnost",$B395="Kapitalni projekt",$B395="Tekući projekt")</formula>
    </cfRule>
    <cfRule type="expression" dxfId="22" priority="20">
      <formula>$D395="GRAD SAMOBOR- POMOĆI"</formula>
    </cfRule>
    <cfRule type="expression" dxfId="21" priority="21">
      <formula>$D395="PUČKO OTVORENO UČILIŠTE-PRIHODI OD DONACIJA"</formula>
    </cfRule>
    <cfRule type="expression" dxfId="20" priority="22">
      <formula>$D395="GRAD SAMOBOR-  Opći prihodi i  primici"</formula>
    </cfRule>
    <cfRule type="expression" dxfId="19" priority="23">
      <formula>$D395="PUČKO OTVORENO UČILIŠTE- VLASTITI PRIHODI"</formula>
    </cfRule>
    <cfRule type="expression" dxfId="18" priority="24">
      <formula>$D395="PUČKO OTVORENO UČILIŠTE-PRIHODI OD POMOĆI"</formula>
    </cfRule>
  </conditionalFormatting>
  <conditionalFormatting sqref="B345">
    <cfRule type="expression" dxfId="17" priority="13">
      <formula>OR($B345="Aktivnost",$B345="Kapitalni projekt",$B345="Tekući projekt")</formula>
    </cfRule>
    <cfRule type="expression" dxfId="16" priority="14">
      <formula>$D345="GRAD SAMOBOR- POMOĆI"</formula>
    </cfRule>
    <cfRule type="expression" dxfId="15" priority="15">
      <formula>$D345="PUČKO OTVORENO UČILIŠTE-PRIHODI OD DONACIJA"</formula>
    </cfRule>
    <cfRule type="expression" dxfId="14" priority="16">
      <formula>$D345="GRAD SAMOBOR-  Opći prihodi i  primici"</formula>
    </cfRule>
    <cfRule type="expression" dxfId="13" priority="17">
      <formula>$D345="PUČKO OTVORENO UČILIŠTE- VLASTITI PRIHODI"</formula>
    </cfRule>
    <cfRule type="expression" dxfId="12" priority="18">
      <formula>$D345="PUČKO OTVORENO UČILIŠTE-PRIHODI OD POMOĆI"</formula>
    </cfRule>
  </conditionalFormatting>
  <conditionalFormatting sqref="C405:F406">
    <cfRule type="expression" dxfId="11" priority="1503">
      <formula>OR($B373="Aktivnost",$B373="Kapitalni projekt",$B373="Tekući projekt")</formula>
    </cfRule>
    <cfRule type="expression" dxfId="10" priority="1504">
      <formula>$D405="GRAD SAMOBOR- POMOĆI"</formula>
    </cfRule>
    <cfRule type="expression" dxfId="9" priority="1505">
      <formula>$D405="PUČKO OTVORENO UČILIŠTE-PRIHODI OD DONACIJA"</formula>
    </cfRule>
    <cfRule type="expression" dxfId="8" priority="1506">
      <formula>$D405="GRAD SAMOBOR-  Opći prihodi i  primici"</formula>
    </cfRule>
    <cfRule type="expression" dxfId="7" priority="1507">
      <formula>$D405="PUČKO OTVORENO UČILIŠTE- VLASTITI PRIHODI"</formula>
    </cfRule>
    <cfRule type="expression" dxfId="6" priority="1508">
      <formula>$D405="PUČKO OTVORENO UČILIŠTE-PRIHODI OD POMOĆI"</formula>
    </cfRule>
  </conditionalFormatting>
  <conditionalFormatting sqref="B326">
    <cfRule type="expression" dxfId="5" priority="1">
      <formula>OR($B326="Aktivnost",$B326="Kapitalni projekt",$B326="Tekući projekt")</formula>
    </cfRule>
    <cfRule type="expression" dxfId="4" priority="2">
      <formula>$D326="GRAD SAMOBOR- POMOĆI"</formula>
    </cfRule>
    <cfRule type="expression" dxfId="3" priority="3">
      <formula>$D326="PUČKO OTVORENO UČILIŠTE-PRIHODI OD DONACIJA"</formula>
    </cfRule>
    <cfRule type="expression" dxfId="2" priority="4">
      <formula>$D326="GRAD SAMOBOR-  Opći prihodi i  primici"</formula>
    </cfRule>
    <cfRule type="expression" dxfId="1" priority="5">
      <formula>$D326="PUČKO OTVORENO UČILIŠTE- VLASTITI PRIHODI"</formula>
    </cfRule>
    <cfRule type="expression" dxfId="0" priority="6">
      <formula>$D326="PUČKO OTVORENO UČILIŠTE-PRIHODI OD POMOĆI"</formula>
    </cfRule>
  </conditionalFormatting>
  <pageMargins left="0.11811023622047245" right="0.11811023622047245" top="0.74803149606299213" bottom="0.74803149606299213" header="0.31496062992125984" footer="0.31496062992125984"/>
  <pageSetup paperSize="9" scale="9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FF0000"/>
  </sheetPr>
  <dimension ref="B1:P89"/>
  <sheetViews>
    <sheetView topLeftCell="A49" zoomScaleNormal="100" workbookViewId="0">
      <selection activeCell="J67" sqref="J67"/>
    </sheetView>
  </sheetViews>
  <sheetFormatPr defaultRowHeight="14.4"/>
  <cols>
    <col min="2" max="2" width="20" style="1" customWidth="1"/>
    <col min="3" max="3" width="50.6640625" style="1" customWidth="1"/>
    <col min="4" max="4" width="11.44140625" style="1" customWidth="1"/>
    <col min="5" max="5" width="20.44140625" customWidth="1"/>
    <col min="6" max="6" width="17.6640625" customWidth="1"/>
  </cols>
  <sheetData>
    <row r="1" spans="2:6" ht="29.25" customHeight="1">
      <c r="B1" s="203" t="str">
        <f>UPPER("4. Obrazloženje po programima odnosno aktivnostima/projektima uz naznaku izvršenja pokazatelja rezultata")</f>
        <v>4. OBRAZLOŽENJE PO PROGRAMIMA ODNOSNO AKTIVNOSTIMA/PROJEKTIMA UZ NAZNAKU IZVRŠENJA POKAZATELJA REZULTATA</v>
      </c>
      <c r="C1" s="203"/>
      <c r="D1" s="203"/>
      <c r="E1" s="203"/>
      <c r="F1" s="203"/>
    </row>
    <row r="3" spans="2:6">
      <c r="B3" s="188" t="s">
        <v>22</v>
      </c>
      <c r="C3" s="182" t="s">
        <v>23</v>
      </c>
      <c r="D3" s="183"/>
      <c r="E3" s="29" t="s">
        <v>24</v>
      </c>
      <c r="F3" s="29" t="s">
        <v>25</v>
      </c>
    </row>
    <row r="4" spans="2:6" ht="15" customHeight="1">
      <c r="B4" s="190"/>
      <c r="C4" s="184"/>
      <c r="D4" s="185"/>
      <c r="E4" s="44">
        <v>3314172</v>
      </c>
      <c r="F4" s="44">
        <v>2913052</v>
      </c>
    </row>
    <row r="5" spans="2:6" s="11" customFormat="1" ht="82.5" customHeight="1">
      <c r="B5" s="32" t="s">
        <v>340</v>
      </c>
      <c r="C5" s="204" t="s">
        <v>349</v>
      </c>
      <c r="D5" s="205"/>
      <c r="E5" s="205"/>
      <c r="F5" s="206"/>
    </row>
    <row r="6" spans="2:6" s="11" customFormat="1" ht="28.8">
      <c r="B6" s="31" t="s">
        <v>28</v>
      </c>
      <c r="C6" s="31" t="s">
        <v>29</v>
      </c>
      <c r="D6" s="31" t="s">
        <v>30</v>
      </c>
      <c r="E6" s="31" t="s">
        <v>32</v>
      </c>
      <c r="F6" s="31" t="s">
        <v>33</v>
      </c>
    </row>
    <row r="7" spans="2:6" s="11" customFormat="1" ht="30.75" customHeight="1">
      <c r="B7" s="37"/>
      <c r="C7" s="34" t="s">
        <v>62</v>
      </c>
      <c r="D7" s="36" t="s">
        <v>36</v>
      </c>
      <c r="E7" s="36">
        <v>650</v>
      </c>
      <c r="F7" s="53">
        <v>850</v>
      </c>
    </row>
    <row r="8" spans="2:6" s="11" customFormat="1" ht="24.9" customHeight="1"/>
    <row r="9" spans="2:6" s="11" customFormat="1">
      <c r="B9" s="188" t="s">
        <v>22</v>
      </c>
      <c r="C9" s="182" t="s">
        <v>345</v>
      </c>
      <c r="D9" s="183"/>
      <c r="E9" s="30" t="s">
        <v>24</v>
      </c>
      <c r="F9" s="30" t="s">
        <v>25</v>
      </c>
    </row>
    <row r="10" spans="2:6" s="11" customFormat="1">
      <c r="B10" s="190"/>
      <c r="C10" s="184"/>
      <c r="D10" s="185"/>
      <c r="E10" s="48">
        <v>518000</v>
      </c>
      <c r="F10" s="48">
        <v>493772</v>
      </c>
    </row>
    <row r="11" spans="2:6" s="11" customFormat="1" ht="51.75" customHeight="1">
      <c r="B11" s="188" t="s">
        <v>340</v>
      </c>
      <c r="C11" s="192" t="s">
        <v>350</v>
      </c>
      <c r="D11" s="198"/>
      <c r="E11" s="198"/>
      <c r="F11" s="199"/>
    </row>
    <row r="12" spans="2:6" s="11" customFormat="1" ht="41.25" customHeight="1">
      <c r="B12" s="189"/>
      <c r="C12" s="207"/>
      <c r="D12" s="208"/>
      <c r="E12" s="208"/>
      <c r="F12" s="209"/>
    </row>
    <row r="13" spans="2:6" s="11" customFormat="1">
      <c r="B13" s="189"/>
      <c r="C13" s="207"/>
      <c r="D13" s="208"/>
      <c r="E13" s="208"/>
      <c r="F13" s="209"/>
    </row>
    <row r="14" spans="2:6" s="11" customFormat="1" ht="34.5" customHeight="1">
      <c r="B14" s="189"/>
      <c r="C14" s="207"/>
      <c r="D14" s="208"/>
      <c r="E14" s="208"/>
      <c r="F14" s="209"/>
    </row>
    <row r="15" spans="2:6" s="11" customFormat="1" ht="3.75" customHeight="1">
      <c r="B15" s="190"/>
      <c r="C15" s="200"/>
      <c r="D15" s="201"/>
      <c r="E15" s="201"/>
      <c r="F15" s="202"/>
    </row>
    <row r="16" spans="2:6" s="11" customFormat="1" ht="28.8">
      <c r="B16" s="31" t="s">
        <v>28</v>
      </c>
      <c r="C16" s="31" t="s">
        <v>29</v>
      </c>
      <c r="D16" s="31" t="s">
        <v>30</v>
      </c>
      <c r="E16" s="31" t="s">
        <v>32</v>
      </c>
      <c r="F16" s="31" t="s">
        <v>33</v>
      </c>
    </row>
    <row r="17" spans="2:6" s="11" customFormat="1" ht="31.2">
      <c r="B17" s="37"/>
      <c r="C17" s="46" t="s">
        <v>37</v>
      </c>
      <c r="D17" s="36" t="s">
        <v>36</v>
      </c>
      <c r="E17" s="36">
        <v>2090</v>
      </c>
      <c r="F17" s="53">
        <v>970</v>
      </c>
    </row>
    <row r="18" spans="2:6" s="11" customFormat="1" ht="24.9" customHeight="1">
      <c r="B18" s="28"/>
      <c r="C18" s="33"/>
      <c r="D18" s="33"/>
      <c r="E18" s="33"/>
      <c r="F18" s="33"/>
    </row>
    <row r="19" spans="2:6" s="11" customFormat="1">
      <c r="B19" s="181" t="s">
        <v>22</v>
      </c>
      <c r="C19" s="182" t="s">
        <v>34</v>
      </c>
      <c r="D19" s="183"/>
      <c r="E19" s="35" t="s">
        <v>24</v>
      </c>
      <c r="F19" s="35" t="s">
        <v>25</v>
      </c>
    </row>
    <row r="20" spans="2:6" s="11" customFormat="1">
      <c r="B20" s="181"/>
      <c r="C20" s="184"/>
      <c r="D20" s="185"/>
      <c r="E20" s="45">
        <v>131000</v>
      </c>
      <c r="F20" s="45">
        <v>114935</v>
      </c>
    </row>
    <row r="21" spans="2:6" s="11" customFormat="1" ht="45" customHeight="1">
      <c r="B21" s="191" t="s">
        <v>292</v>
      </c>
      <c r="C21" s="192" t="s">
        <v>351</v>
      </c>
      <c r="D21" s="198"/>
      <c r="E21" s="198"/>
      <c r="F21" s="199"/>
    </row>
    <row r="22" spans="2:6" s="11" customFormat="1" ht="33.75" customHeight="1">
      <c r="B22" s="190"/>
      <c r="C22" s="200"/>
      <c r="D22" s="201"/>
      <c r="E22" s="201"/>
      <c r="F22" s="202"/>
    </row>
    <row r="23" spans="2:6" s="11" customFormat="1" ht="28.8">
      <c r="B23" s="31" t="s">
        <v>28</v>
      </c>
      <c r="C23" s="31" t="s">
        <v>29</v>
      </c>
      <c r="D23" s="31" t="s">
        <v>30</v>
      </c>
      <c r="E23" s="31" t="s">
        <v>32</v>
      </c>
      <c r="F23" s="31" t="s">
        <v>33</v>
      </c>
    </row>
    <row r="24" spans="2:6" s="11" customFormat="1" ht="46.5" customHeight="1">
      <c r="B24" s="49"/>
      <c r="C24" s="50" t="s">
        <v>38</v>
      </c>
      <c r="D24" s="167" t="s">
        <v>36</v>
      </c>
      <c r="E24" s="167">
        <v>4420</v>
      </c>
      <c r="F24" s="167">
        <v>2063</v>
      </c>
    </row>
    <row r="25" spans="2:6" s="11" customFormat="1" ht="20.100000000000001" customHeight="1">
      <c r="B25" s="27"/>
      <c r="C25" s="27"/>
      <c r="D25" s="27"/>
    </row>
    <row r="26" spans="2:6" s="11" customFormat="1">
      <c r="B26" s="181" t="s">
        <v>22</v>
      </c>
      <c r="C26" s="182" t="s">
        <v>35</v>
      </c>
      <c r="D26" s="183"/>
      <c r="E26" s="35" t="s">
        <v>24</v>
      </c>
      <c r="F26" s="35" t="s">
        <v>25</v>
      </c>
    </row>
    <row r="27" spans="2:6" s="11" customFormat="1">
      <c r="B27" s="181"/>
      <c r="C27" s="184"/>
      <c r="D27" s="185"/>
      <c r="E27" s="45">
        <v>212900</v>
      </c>
      <c r="F27" s="45">
        <v>167996</v>
      </c>
    </row>
    <row r="28" spans="2:6" s="11" customFormat="1">
      <c r="B28" s="191" t="s">
        <v>340</v>
      </c>
      <c r="C28" s="192" t="s">
        <v>352</v>
      </c>
      <c r="D28" s="193"/>
      <c r="E28" s="193"/>
      <c r="F28" s="194"/>
    </row>
    <row r="29" spans="2:6" s="11" customFormat="1" ht="84" customHeight="1">
      <c r="B29" s="190"/>
      <c r="C29" s="195"/>
      <c r="D29" s="196"/>
      <c r="E29" s="196"/>
      <c r="F29" s="197"/>
    </row>
    <row r="30" spans="2:6" s="11" customFormat="1" ht="28.8">
      <c r="B30" s="31" t="s">
        <v>28</v>
      </c>
      <c r="C30" s="31" t="s">
        <v>29</v>
      </c>
      <c r="D30" s="31" t="s">
        <v>30</v>
      </c>
      <c r="E30" s="31" t="s">
        <v>32</v>
      </c>
      <c r="F30" s="31" t="s">
        <v>33</v>
      </c>
    </row>
    <row r="31" spans="2:6" s="11" customFormat="1" ht="28.8">
      <c r="B31" s="36"/>
      <c r="C31" s="52" t="s">
        <v>63</v>
      </c>
      <c r="D31" s="53" t="s">
        <v>31</v>
      </c>
      <c r="E31" s="82">
        <v>1</v>
      </c>
      <c r="F31" s="82">
        <v>1</v>
      </c>
    </row>
    <row r="32" spans="2:6" s="11" customFormat="1" ht="20.100000000000001" customHeight="1">
      <c r="B32" s="28"/>
      <c r="C32" s="27"/>
      <c r="D32" s="27"/>
    </row>
    <row r="33" spans="2:7" s="11" customFormat="1" ht="20.100000000000001" customHeight="1">
      <c r="B33" s="181" t="s">
        <v>22</v>
      </c>
      <c r="C33" s="182" t="s">
        <v>53</v>
      </c>
      <c r="D33" s="183"/>
      <c r="E33" s="35" t="s">
        <v>24</v>
      </c>
      <c r="F33" s="35" t="s">
        <v>25</v>
      </c>
    </row>
    <row r="34" spans="2:7" s="11" customFormat="1" ht="20.100000000000001" customHeight="1">
      <c r="B34" s="181"/>
      <c r="C34" s="184"/>
      <c r="D34" s="185"/>
      <c r="E34" s="45">
        <v>9000</v>
      </c>
      <c r="F34" s="45">
        <v>7958</v>
      </c>
    </row>
    <row r="35" spans="2:7" s="11" customFormat="1" ht="20.100000000000001" customHeight="1">
      <c r="B35" s="191" t="s">
        <v>292</v>
      </c>
      <c r="C35" s="192" t="s">
        <v>348</v>
      </c>
      <c r="D35" s="198"/>
      <c r="E35" s="198"/>
      <c r="F35" s="199"/>
    </row>
    <row r="36" spans="2:7" s="11" customFormat="1" ht="24.9" customHeight="1">
      <c r="B36" s="190"/>
      <c r="C36" s="200"/>
      <c r="D36" s="201"/>
      <c r="E36" s="201"/>
      <c r="F36" s="202"/>
    </row>
    <row r="37" spans="2:7" s="11" customFormat="1" ht="28.8">
      <c r="B37" s="31" t="s">
        <v>28</v>
      </c>
      <c r="C37" s="31" t="s">
        <v>29</v>
      </c>
      <c r="D37" s="31" t="s">
        <v>30</v>
      </c>
      <c r="E37" s="31" t="s">
        <v>32</v>
      </c>
      <c r="F37" s="31" t="s">
        <v>33</v>
      </c>
    </row>
    <row r="38" spans="2:7" s="11" customFormat="1">
      <c r="B38" s="36"/>
      <c r="C38" s="52" t="s">
        <v>64</v>
      </c>
      <c r="D38" s="53" t="s">
        <v>31</v>
      </c>
      <c r="E38" s="82">
        <v>1</v>
      </c>
      <c r="F38" s="82">
        <v>1</v>
      </c>
    </row>
    <row r="39" spans="2:7" s="11" customFormat="1" ht="20.100000000000001" customHeight="1">
      <c r="B39" s="28"/>
      <c r="C39" s="27"/>
      <c r="D39" s="27"/>
    </row>
    <row r="40" spans="2:7" s="11" customFormat="1" ht="20.100000000000001" customHeight="1">
      <c r="B40" s="181" t="s">
        <v>22</v>
      </c>
      <c r="C40" s="182" t="s">
        <v>57</v>
      </c>
      <c r="D40" s="183"/>
      <c r="E40" s="35" t="s">
        <v>24</v>
      </c>
      <c r="F40" s="35" t="s">
        <v>25</v>
      </c>
    </row>
    <row r="41" spans="2:7" s="11" customFormat="1" ht="20.100000000000001" customHeight="1">
      <c r="B41" s="181"/>
      <c r="C41" s="184"/>
      <c r="D41" s="185"/>
      <c r="E41" s="45">
        <v>714575</v>
      </c>
      <c r="F41" s="45">
        <v>667309</v>
      </c>
    </row>
    <row r="42" spans="2:7" s="11" customFormat="1" ht="96.75" customHeight="1">
      <c r="B42" s="86" t="s">
        <v>340</v>
      </c>
      <c r="C42" s="204" t="s">
        <v>347</v>
      </c>
      <c r="D42" s="205"/>
      <c r="E42" s="205"/>
      <c r="F42" s="206"/>
    </row>
    <row r="43" spans="2:7" s="11" customFormat="1" ht="28.8">
      <c r="B43" s="31" t="s">
        <v>28</v>
      </c>
      <c r="C43" s="31" t="s">
        <v>29</v>
      </c>
      <c r="D43" s="31" t="s">
        <v>30</v>
      </c>
      <c r="E43" s="31" t="s">
        <v>32</v>
      </c>
      <c r="F43" s="31" t="s">
        <v>33</v>
      </c>
    </row>
    <row r="44" spans="2:7" s="11" customFormat="1" ht="33" customHeight="1">
      <c r="B44" s="49"/>
      <c r="C44" s="83" t="s">
        <v>65</v>
      </c>
      <c r="D44" s="36" t="s">
        <v>36</v>
      </c>
      <c r="E44" s="36">
        <v>6200</v>
      </c>
      <c r="F44" s="36">
        <v>6046</v>
      </c>
    </row>
    <row r="45" spans="2:7" s="11" customFormat="1" ht="20.100000000000001" customHeight="1">
      <c r="B45" s="28"/>
      <c r="C45" s="27"/>
      <c r="D45" s="27"/>
    </row>
    <row r="46" spans="2:7" s="11" customFormat="1">
      <c r="B46" s="181" t="s">
        <v>22</v>
      </c>
      <c r="C46" s="182" t="s">
        <v>58</v>
      </c>
      <c r="D46" s="183"/>
      <c r="E46" s="35" t="s">
        <v>24</v>
      </c>
      <c r="F46" s="35" t="s">
        <v>25</v>
      </c>
    </row>
    <row r="47" spans="2:7" s="11" customFormat="1">
      <c r="B47" s="181"/>
      <c r="C47" s="184"/>
      <c r="D47" s="185"/>
      <c r="E47" s="45">
        <v>389980</v>
      </c>
      <c r="F47" s="45">
        <v>214023</v>
      </c>
      <c r="G47" s="51"/>
    </row>
    <row r="48" spans="2:7" s="11" customFormat="1" ht="95.25" customHeight="1">
      <c r="B48" s="86" t="s">
        <v>292</v>
      </c>
      <c r="C48" s="186" t="s">
        <v>346</v>
      </c>
      <c r="D48" s="187"/>
      <c r="E48" s="186"/>
      <c r="F48" s="186"/>
    </row>
    <row r="49" spans="2:16" s="11" customFormat="1" ht="28.8">
      <c r="B49" s="31" t="s">
        <v>28</v>
      </c>
      <c r="C49" s="31" t="s">
        <v>29</v>
      </c>
      <c r="D49" s="31" t="s">
        <v>30</v>
      </c>
      <c r="E49" s="31" t="s">
        <v>32</v>
      </c>
      <c r="F49" s="31" t="s">
        <v>33</v>
      </c>
    </row>
    <row r="50" spans="2:16" s="11" customFormat="1" ht="33" customHeight="1">
      <c r="B50" s="49"/>
      <c r="C50" s="83" t="s">
        <v>66</v>
      </c>
      <c r="D50" s="36" t="s">
        <v>36</v>
      </c>
      <c r="E50" s="36">
        <v>21050</v>
      </c>
      <c r="F50" s="36">
        <v>11999</v>
      </c>
    </row>
    <row r="51" spans="2:16" s="11" customFormat="1">
      <c r="B51" s="27"/>
      <c r="C51" s="27"/>
      <c r="D51" s="27"/>
    </row>
    <row r="52" spans="2:16" s="11" customFormat="1">
      <c r="B52" s="181" t="s">
        <v>22</v>
      </c>
      <c r="C52" s="182" t="s">
        <v>59</v>
      </c>
      <c r="D52" s="183"/>
      <c r="E52" s="35" t="s">
        <v>24</v>
      </c>
      <c r="F52" s="35" t="s">
        <v>25</v>
      </c>
    </row>
    <row r="53" spans="2:16" s="11" customFormat="1">
      <c r="B53" s="181"/>
      <c r="C53" s="184"/>
      <c r="D53" s="185"/>
      <c r="E53" s="45">
        <v>330915</v>
      </c>
      <c r="F53" s="45">
        <v>180147</v>
      </c>
    </row>
    <row r="54" spans="2:16" s="11" customFormat="1" ht="60.75" customHeight="1">
      <c r="B54" s="86" t="s">
        <v>340</v>
      </c>
      <c r="C54" s="186" t="s">
        <v>353</v>
      </c>
      <c r="D54" s="187"/>
      <c r="E54" s="186"/>
      <c r="F54" s="186"/>
    </row>
    <row r="55" spans="2:16" s="11" customFormat="1" ht="28.8">
      <c r="B55" s="31" t="s">
        <v>28</v>
      </c>
      <c r="C55" s="31" t="s">
        <v>29</v>
      </c>
      <c r="D55" s="31" t="s">
        <v>30</v>
      </c>
      <c r="E55" s="31" t="s">
        <v>32</v>
      </c>
      <c r="F55" s="31" t="s">
        <v>33</v>
      </c>
    </row>
    <row r="56" spans="2:16" s="11" customFormat="1" ht="33" customHeight="1">
      <c r="B56" s="49"/>
      <c r="C56" s="83" t="s">
        <v>300</v>
      </c>
      <c r="D56" s="167" t="s">
        <v>36</v>
      </c>
      <c r="E56" s="167">
        <v>16</v>
      </c>
      <c r="F56" s="167">
        <v>20</v>
      </c>
    </row>
    <row r="57" spans="2:16" s="11" customFormat="1">
      <c r="B57" s="27"/>
      <c r="C57" s="27"/>
      <c r="D57" s="27"/>
    </row>
    <row r="58" spans="2:16" s="11" customFormat="1" ht="15.6">
      <c r="B58" s="181" t="s">
        <v>26</v>
      </c>
      <c r="C58" s="182" t="s">
        <v>27</v>
      </c>
      <c r="D58" s="183"/>
      <c r="E58" s="35" t="s">
        <v>24</v>
      </c>
      <c r="F58" s="35" t="s">
        <v>25</v>
      </c>
      <c r="L58" s="38"/>
      <c r="M58" s="210"/>
      <c r="N58" s="210"/>
      <c r="O58" s="39"/>
      <c r="P58" s="39"/>
    </row>
    <row r="59" spans="2:16" s="11" customFormat="1" ht="15.6">
      <c r="B59" s="181"/>
      <c r="C59" s="184"/>
      <c r="D59" s="185"/>
      <c r="E59" s="45">
        <v>289003</v>
      </c>
      <c r="F59" s="45">
        <v>184410</v>
      </c>
      <c r="L59" s="38"/>
      <c r="M59" s="210"/>
      <c r="N59" s="210"/>
      <c r="O59" s="39"/>
      <c r="P59" s="39"/>
    </row>
    <row r="60" spans="2:16" s="11" customFormat="1" ht="28.8">
      <c r="B60" s="86" t="s">
        <v>292</v>
      </c>
      <c r="C60" s="186" t="s">
        <v>355</v>
      </c>
      <c r="D60" s="187"/>
      <c r="E60" s="186"/>
      <c r="F60" s="186"/>
      <c r="L60" s="1"/>
      <c r="M60" s="210"/>
      <c r="N60" s="210"/>
      <c r="O60" s="1"/>
      <c r="P60" s="39"/>
    </row>
    <row r="61" spans="2:16" s="11" customFormat="1" ht="28.8">
      <c r="B61" s="31" t="s">
        <v>28</v>
      </c>
      <c r="C61" s="31" t="s">
        <v>29</v>
      </c>
      <c r="D61" s="31" t="s">
        <v>30</v>
      </c>
      <c r="E61" s="31" t="s">
        <v>32</v>
      </c>
      <c r="F61" s="31" t="s">
        <v>33</v>
      </c>
    </row>
    <row r="62" spans="2:16" s="11" customFormat="1" ht="30.75" customHeight="1">
      <c r="B62" s="36"/>
      <c r="C62" s="52" t="s">
        <v>67</v>
      </c>
      <c r="D62" s="53" t="s">
        <v>31</v>
      </c>
      <c r="E62" s="82">
        <v>1</v>
      </c>
      <c r="F62" s="82">
        <v>1</v>
      </c>
    </row>
    <row r="63" spans="2:16" s="11" customFormat="1" ht="15.6">
      <c r="B63" s="27"/>
      <c r="C63" s="27"/>
      <c r="D63" s="27"/>
      <c r="L63" s="40"/>
      <c r="M63" s="41"/>
      <c r="N63" s="42"/>
      <c r="O63" s="43"/>
      <c r="P63" s="43"/>
    </row>
    <row r="64" spans="2:16" s="11" customFormat="1" ht="15.6">
      <c r="B64" s="181" t="s">
        <v>26</v>
      </c>
      <c r="C64" s="182" t="s">
        <v>54</v>
      </c>
      <c r="D64" s="183"/>
      <c r="E64" s="35" t="s">
        <v>24</v>
      </c>
      <c r="F64" s="35" t="s">
        <v>25</v>
      </c>
      <c r="L64" s="40"/>
      <c r="M64" s="41"/>
      <c r="N64" s="42"/>
      <c r="O64" s="43"/>
      <c r="P64" s="43"/>
    </row>
    <row r="65" spans="2:6" s="11" customFormat="1">
      <c r="B65" s="181"/>
      <c r="C65" s="184"/>
      <c r="D65" s="185"/>
      <c r="E65" s="45">
        <v>25000</v>
      </c>
      <c r="F65" s="45">
        <v>24928</v>
      </c>
    </row>
    <row r="66" spans="2:6" s="11" customFormat="1" ht="28.8">
      <c r="B66" s="86" t="s">
        <v>340</v>
      </c>
      <c r="C66" s="186" t="s">
        <v>354</v>
      </c>
      <c r="D66" s="187"/>
      <c r="E66" s="186"/>
      <c r="F66" s="186"/>
    </row>
    <row r="67" spans="2:6" s="11" customFormat="1" ht="28.8">
      <c r="B67" s="31" t="s">
        <v>28</v>
      </c>
      <c r="C67" s="31" t="s">
        <v>29</v>
      </c>
      <c r="D67" s="31" t="s">
        <v>30</v>
      </c>
      <c r="E67" s="31" t="s">
        <v>32</v>
      </c>
      <c r="F67" s="31" t="s">
        <v>33</v>
      </c>
    </row>
    <row r="68" spans="2:6" s="11" customFormat="1" ht="30.75" customHeight="1">
      <c r="B68" s="36"/>
      <c r="C68" s="52" t="s">
        <v>67</v>
      </c>
      <c r="D68" s="53" t="s">
        <v>31</v>
      </c>
      <c r="E68" s="82">
        <v>1</v>
      </c>
      <c r="F68" s="82">
        <v>1</v>
      </c>
    </row>
    <row r="69" spans="2:6" s="11" customFormat="1">
      <c r="B69" s="27"/>
      <c r="C69" s="27"/>
      <c r="D69" s="27"/>
    </row>
    <row r="70" spans="2:6" s="11" customFormat="1">
      <c r="B70" s="181" t="s">
        <v>26</v>
      </c>
      <c r="C70" s="182" t="s">
        <v>60</v>
      </c>
      <c r="D70" s="183"/>
      <c r="E70" s="35" t="s">
        <v>24</v>
      </c>
      <c r="F70" s="35" t="s">
        <v>25</v>
      </c>
    </row>
    <row r="71" spans="2:6" s="11" customFormat="1">
      <c r="B71" s="181"/>
      <c r="C71" s="184"/>
      <c r="D71" s="185"/>
      <c r="E71" s="45">
        <v>808787</v>
      </c>
      <c r="F71" s="45">
        <v>541378</v>
      </c>
    </row>
    <row r="72" spans="2:6" s="11" customFormat="1" ht="28.8">
      <c r="B72" s="86" t="s">
        <v>340</v>
      </c>
      <c r="C72" s="186" t="s">
        <v>301</v>
      </c>
      <c r="D72" s="187"/>
      <c r="E72" s="186"/>
      <c r="F72" s="186"/>
    </row>
    <row r="73" spans="2:6" s="11" customFormat="1" ht="28.8">
      <c r="B73" s="31" t="s">
        <v>28</v>
      </c>
      <c r="C73" s="31" t="s">
        <v>29</v>
      </c>
      <c r="D73" s="31" t="s">
        <v>30</v>
      </c>
      <c r="E73" s="31" t="s">
        <v>32</v>
      </c>
      <c r="F73" s="31" t="s">
        <v>33</v>
      </c>
    </row>
    <row r="74" spans="2:6" s="11" customFormat="1" ht="30.75" customHeight="1">
      <c r="B74" s="36"/>
      <c r="C74" s="52" t="s">
        <v>68</v>
      </c>
      <c r="D74" s="53" t="s">
        <v>31</v>
      </c>
      <c r="E74" s="82">
        <v>0.6</v>
      </c>
      <c r="F74" s="82">
        <v>0.6</v>
      </c>
    </row>
    <row r="75" spans="2:6" s="11" customFormat="1">
      <c r="B75" s="27"/>
      <c r="C75" s="27"/>
      <c r="D75" s="27"/>
    </row>
    <row r="76" spans="2:6">
      <c r="B76" s="181" t="s">
        <v>26</v>
      </c>
      <c r="C76" s="182" t="s">
        <v>293</v>
      </c>
      <c r="D76" s="183"/>
      <c r="E76" s="35" t="s">
        <v>24</v>
      </c>
      <c r="F76" s="35" t="s">
        <v>25</v>
      </c>
    </row>
    <row r="77" spans="2:6">
      <c r="B77" s="181"/>
      <c r="C77" s="184"/>
      <c r="D77" s="185"/>
      <c r="E77" s="45">
        <v>465587</v>
      </c>
      <c r="F77" s="45">
        <v>410023</v>
      </c>
    </row>
    <row r="78" spans="2:6" ht="28.8">
      <c r="B78" s="86" t="s">
        <v>340</v>
      </c>
      <c r="C78" s="186" t="s">
        <v>302</v>
      </c>
      <c r="D78" s="187"/>
      <c r="E78" s="186"/>
      <c r="F78" s="186"/>
    </row>
    <row r="79" spans="2:6" s="11" customFormat="1" ht="28.8">
      <c r="B79" s="31" t="s">
        <v>28</v>
      </c>
      <c r="C79" s="31" t="s">
        <v>29</v>
      </c>
      <c r="D79" s="31" t="s">
        <v>30</v>
      </c>
      <c r="E79" s="31" t="s">
        <v>32</v>
      </c>
      <c r="F79" s="31" t="s">
        <v>33</v>
      </c>
    </row>
    <row r="80" spans="2:6" s="11" customFormat="1" ht="30.75" customHeight="1">
      <c r="B80" s="36"/>
      <c r="C80" s="52" t="s">
        <v>68</v>
      </c>
      <c r="D80" s="53" t="s">
        <v>31</v>
      </c>
      <c r="E80" s="82">
        <v>1</v>
      </c>
      <c r="F80" s="82">
        <v>1</v>
      </c>
    </row>
    <row r="82" spans="2:7">
      <c r="B82" s="181" t="s">
        <v>26</v>
      </c>
      <c r="C82" s="182" t="s">
        <v>61</v>
      </c>
      <c r="D82" s="183"/>
      <c r="E82" s="35" t="s">
        <v>24</v>
      </c>
      <c r="F82" s="35" t="s">
        <v>25</v>
      </c>
    </row>
    <row r="83" spans="2:7">
      <c r="B83" s="181"/>
      <c r="C83" s="184"/>
      <c r="D83" s="185"/>
      <c r="E83" s="45">
        <v>124370</v>
      </c>
      <c r="F83" s="45">
        <v>124370</v>
      </c>
    </row>
    <row r="84" spans="2:7" ht="28.8">
      <c r="B84" s="86" t="s">
        <v>340</v>
      </c>
      <c r="C84" s="186" t="s">
        <v>303</v>
      </c>
      <c r="D84" s="187"/>
      <c r="E84" s="186"/>
      <c r="F84" s="186"/>
    </row>
    <row r="85" spans="2:7" ht="28.8">
      <c r="B85" s="31" t="s">
        <v>28</v>
      </c>
      <c r="C85" s="31" t="s">
        <v>29</v>
      </c>
      <c r="D85" s="31" t="s">
        <v>30</v>
      </c>
      <c r="E85" s="31" t="s">
        <v>32</v>
      </c>
      <c r="F85" s="31" t="s">
        <v>33</v>
      </c>
    </row>
    <row r="86" spans="2:7">
      <c r="B86" s="87"/>
      <c r="C86" s="52" t="s">
        <v>68</v>
      </c>
      <c r="D86" s="53" t="s">
        <v>31</v>
      </c>
      <c r="E86" s="82">
        <v>1</v>
      </c>
      <c r="F86" s="82">
        <f>F83/E83</f>
        <v>1</v>
      </c>
    </row>
    <row r="89" spans="2:7">
      <c r="E89" s="80"/>
      <c r="F89" s="80"/>
      <c r="G89" s="80"/>
    </row>
  </sheetData>
  <mergeCells count="46">
    <mergeCell ref="B82:B83"/>
    <mergeCell ref="C82:D83"/>
    <mergeCell ref="C84:F84"/>
    <mergeCell ref="C78:F78"/>
    <mergeCell ref="B70:B71"/>
    <mergeCell ref="C70:D71"/>
    <mergeCell ref="C72:F72"/>
    <mergeCell ref="B76:B77"/>
    <mergeCell ref="C76:D77"/>
    <mergeCell ref="B40:B41"/>
    <mergeCell ref="C40:D41"/>
    <mergeCell ref="C42:F42"/>
    <mergeCell ref="B33:B34"/>
    <mergeCell ref="C33:D34"/>
    <mergeCell ref="B35:B36"/>
    <mergeCell ref="C35:F36"/>
    <mergeCell ref="M58:M60"/>
    <mergeCell ref="N58:N60"/>
    <mergeCell ref="C46:D47"/>
    <mergeCell ref="B52:B53"/>
    <mergeCell ref="C52:D53"/>
    <mergeCell ref="C54:F54"/>
    <mergeCell ref="B58:B59"/>
    <mergeCell ref="C58:D59"/>
    <mergeCell ref="C60:F60"/>
    <mergeCell ref="B1:F1"/>
    <mergeCell ref="C5:F5"/>
    <mergeCell ref="C3:D4"/>
    <mergeCell ref="C9:D10"/>
    <mergeCell ref="C11:F15"/>
    <mergeCell ref="B64:B65"/>
    <mergeCell ref="C64:D65"/>
    <mergeCell ref="C66:F66"/>
    <mergeCell ref="B11:B15"/>
    <mergeCell ref="B3:B4"/>
    <mergeCell ref="B9:B10"/>
    <mergeCell ref="B28:B29"/>
    <mergeCell ref="C28:F29"/>
    <mergeCell ref="B19:B20"/>
    <mergeCell ref="B21:B22"/>
    <mergeCell ref="B26:B27"/>
    <mergeCell ref="C19:D20"/>
    <mergeCell ref="C26:D27"/>
    <mergeCell ref="C21:F22"/>
    <mergeCell ref="B46:B47"/>
    <mergeCell ref="C48:F48"/>
  </mergeCells>
  <pageMargins left="0.7" right="0.7" top="0.75" bottom="0.75" header="0.3" footer="0.3"/>
  <pageSetup paperSize="9" scale="72" orientation="portrait" r:id="rId1"/>
  <colBreaks count="1" manualBreakCount="1">
    <brk id="6" max="49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FF0000"/>
  </sheetPr>
  <dimension ref="C2:N29"/>
  <sheetViews>
    <sheetView tabSelected="1" topLeftCell="A16" zoomScale="115" zoomScaleNormal="115" workbookViewId="0">
      <selection activeCell="C23" sqref="C23"/>
    </sheetView>
  </sheetViews>
  <sheetFormatPr defaultRowHeight="14.4"/>
  <cols>
    <col min="3" max="3" width="91.5546875" customWidth="1"/>
    <col min="5" max="5" width="14.33203125" bestFit="1" customWidth="1"/>
  </cols>
  <sheetData>
    <row r="2" spans="3:14" ht="18">
      <c r="C2" s="147"/>
    </row>
    <row r="5" spans="3:14">
      <c r="C5" t="s">
        <v>304</v>
      </c>
      <c r="E5" s="71"/>
      <c r="F5" s="71"/>
      <c r="G5" s="71"/>
      <c r="H5" s="71"/>
      <c r="I5" s="71"/>
      <c r="J5" s="71"/>
      <c r="K5" s="71"/>
      <c r="L5" s="71"/>
      <c r="M5" s="71"/>
      <c r="N5" s="47"/>
    </row>
    <row r="6" spans="3:14">
      <c r="C6" s="78"/>
      <c r="E6" s="47"/>
      <c r="F6" s="47"/>
      <c r="G6" s="47"/>
      <c r="H6" s="47"/>
      <c r="I6" s="47"/>
      <c r="J6" s="47"/>
      <c r="K6" s="47"/>
      <c r="L6" s="47"/>
      <c r="M6" s="47"/>
      <c r="N6" s="47"/>
    </row>
    <row r="7" spans="3:14">
      <c r="E7" s="47"/>
      <c r="F7" s="47"/>
      <c r="G7" s="47"/>
      <c r="H7" s="47"/>
      <c r="I7" s="47"/>
      <c r="J7" s="47"/>
      <c r="K7" s="47"/>
      <c r="L7" s="47"/>
      <c r="M7" s="47"/>
      <c r="N7" s="47"/>
    </row>
    <row r="8" spans="3:14" ht="50.1" customHeight="1">
      <c r="C8" s="27" t="s">
        <v>299</v>
      </c>
      <c r="E8" s="47"/>
      <c r="F8" s="47"/>
      <c r="G8" s="47"/>
      <c r="H8" s="47"/>
      <c r="I8" s="47"/>
      <c r="J8" s="47"/>
      <c r="K8" s="47"/>
      <c r="L8" s="47"/>
      <c r="M8" s="47"/>
      <c r="N8" s="47"/>
    </row>
    <row r="9" spans="3:14" ht="50.1" customHeight="1">
      <c r="C9" s="1"/>
      <c r="E9" s="47"/>
      <c r="F9" s="47"/>
      <c r="G9" s="47"/>
      <c r="H9" s="47"/>
      <c r="I9" s="47"/>
      <c r="J9" s="47"/>
      <c r="K9" s="47"/>
      <c r="L9" s="47"/>
      <c r="M9" s="47"/>
      <c r="N9" s="47"/>
    </row>
    <row r="10" spans="3:14">
      <c r="C10" s="77" t="s">
        <v>52</v>
      </c>
      <c r="E10" s="47"/>
      <c r="F10" s="47"/>
      <c r="G10" s="47"/>
      <c r="H10" s="47"/>
      <c r="I10" s="47"/>
      <c r="J10" s="47"/>
      <c r="K10" s="47"/>
      <c r="L10" s="47"/>
      <c r="M10" s="47"/>
      <c r="N10" s="47"/>
    </row>
    <row r="11" spans="3:14">
      <c r="C11" s="77" t="s">
        <v>51</v>
      </c>
      <c r="E11" s="47"/>
      <c r="F11" s="47"/>
      <c r="G11" s="47"/>
      <c r="H11" s="47"/>
      <c r="I11" s="47"/>
      <c r="J11" s="47"/>
      <c r="K11" s="47"/>
      <c r="L11" s="47"/>
      <c r="M11" s="47"/>
      <c r="N11" s="47"/>
    </row>
    <row r="12" spans="3:14">
      <c r="C12" s="77"/>
      <c r="E12" s="47"/>
      <c r="F12" s="47"/>
      <c r="G12" s="47"/>
      <c r="H12" s="47"/>
      <c r="I12" s="47"/>
      <c r="J12" s="47"/>
      <c r="K12" s="47"/>
      <c r="L12" s="47"/>
      <c r="M12" s="47"/>
      <c r="N12" s="47"/>
    </row>
    <row r="13" spans="3:14" ht="100.5" customHeight="1">
      <c r="C13" s="27" t="s">
        <v>343</v>
      </c>
      <c r="E13" s="81"/>
      <c r="F13" s="47"/>
      <c r="G13" s="47"/>
      <c r="H13" s="47"/>
      <c r="I13" s="47"/>
      <c r="J13" s="47"/>
      <c r="K13" s="47"/>
      <c r="L13" s="47"/>
      <c r="M13" s="47"/>
      <c r="N13" s="47"/>
    </row>
    <row r="14" spans="3:14" ht="77.25" customHeight="1">
      <c r="C14" s="27" t="s">
        <v>341</v>
      </c>
      <c r="E14" s="81"/>
      <c r="F14" s="47"/>
      <c r="G14" s="47"/>
      <c r="H14" s="47"/>
      <c r="I14" s="47"/>
      <c r="J14" s="47"/>
      <c r="K14" s="47"/>
      <c r="L14" s="47"/>
      <c r="M14" s="47"/>
      <c r="N14" s="47"/>
    </row>
    <row r="15" spans="3:14" ht="68.25" customHeight="1">
      <c r="C15" s="27" t="s">
        <v>344</v>
      </c>
      <c r="E15" s="81"/>
      <c r="F15" s="47"/>
      <c r="G15" s="47"/>
      <c r="H15" s="47"/>
      <c r="I15" s="47"/>
      <c r="J15" s="47"/>
      <c r="K15" s="47"/>
      <c r="L15" s="47"/>
      <c r="M15" s="47"/>
      <c r="N15" s="47"/>
    </row>
    <row r="16" spans="3:14" ht="82.5" customHeight="1">
      <c r="C16" s="171" t="s">
        <v>356</v>
      </c>
      <c r="E16" s="81"/>
      <c r="F16" s="47"/>
      <c r="G16" s="47"/>
      <c r="H16" s="47"/>
      <c r="I16" s="47"/>
      <c r="J16" s="47"/>
      <c r="K16" s="47"/>
      <c r="L16" s="47"/>
      <c r="M16" s="47"/>
      <c r="N16" s="47"/>
    </row>
    <row r="17" spans="3:14" ht="69" customHeight="1">
      <c r="C17" s="27" t="s">
        <v>342</v>
      </c>
      <c r="E17" s="81"/>
      <c r="F17" s="47"/>
      <c r="G17" s="47"/>
      <c r="H17" s="47"/>
      <c r="I17" s="47"/>
      <c r="J17" s="47"/>
      <c r="K17" s="47"/>
      <c r="L17" s="47"/>
      <c r="M17" s="47"/>
      <c r="N17" s="47"/>
    </row>
    <row r="18" spans="3:14">
      <c r="E18" s="47"/>
      <c r="F18" s="47"/>
      <c r="G18" s="47"/>
      <c r="H18" s="47"/>
      <c r="I18" s="47"/>
      <c r="J18" s="47"/>
      <c r="K18" s="47"/>
      <c r="L18" s="47"/>
      <c r="M18" s="47"/>
      <c r="N18" s="47"/>
    </row>
    <row r="20" spans="3:14">
      <c r="C20" s="84" t="s">
        <v>69</v>
      </c>
    </row>
    <row r="21" spans="3:14">
      <c r="C21" s="84" t="s">
        <v>70</v>
      </c>
      <c r="D21" s="74"/>
    </row>
    <row r="22" spans="3:14">
      <c r="C22" s="85" t="s">
        <v>362</v>
      </c>
      <c r="D22" s="74"/>
    </row>
    <row r="23" spans="3:14">
      <c r="D23" s="74"/>
    </row>
    <row r="25" spans="3:14">
      <c r="D25" s="54"/>
    </row>
    <row r="29" spans="3:14">
      <c r="D29" s="75"/>
      <c r="E29" s="74"/>
      <c r="F29" s="74"/>
      <c r="G29" s="76"/>
    </row>
  </sheetData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6</vt:i4>
      </vt:variant>
      <vt:variant>
        <vt:lpstr>Imenovani rasponi</vt:lpstr>
      </vt:variant>
      <vt:variant>
        <vt:i4>5</vt:i4>
      </vt:variant>
    </vt:vector>
  </HeadingPairs>
  <TitlesOfParts>
    <vt:vector size="11" baseType="lpstr">
      <vt:lpstr>Prva strana </vt:lpstr>
      <vt:lpstr>Račun prihoda i rashoda</vt:lpstr>
      <vt:lpstr>Prihodi i rashodi po izvorima</vt:lpstr>
      <vt:lpstr>Plan i izvršenje</vt:lpstr>
      <vt:lpstr>Obrazloženje po programima</vt:lpstr>
      <vt:lpstr>Odluka o raspodjeli rezultata</vt:lpstr>
      <vt:lpstr>'Obrazloženje po programima'!Podrucje_ispisa</vt:lpstr>
      <vt:lpstr>'Odluka o raspodjeli rezultata'!Podrucje_ispisa</vt:lpstr>
      <vt:lpstr>'Prihodi i rashodi po izvorima'!Podrucje_ispisa</vt:lpstr>
      <vt:lpstr>'Prva strana '!Podrucje_ispisa</vt:lpstr>
      <vt:lpstr>'Račun prihoda i rashoda'!Podrucje_ispisa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Sklemencic</dc:creator>
  <cp:lastModifiedBy>Jasmina</cp:lastModifiedBy>
  <cp:lastPrinted>2021-03-10T07:59:19Z</cp:lastPrinted>
  <dcterms:created xsi:type="dcterms:W3CDTF">2016-04-10T10:42:53Z</dcterms:created>
  <dcterms:modified xsi:type="dcterms:W3CDTF">2021-03-15T08:57:25Z</dcterms:modified>
</cp:coreProperties>
</file>