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ck up 4.12.2015\My documents\FINANCIJE-izvješća,planovi\2018\"/>
    </mc:Choice>
  </mc:AlternateContent>
  <bookViews>
    <workbookView xWindow="-120" yWindow="-120" windowWidth="20730" windowHeight="11160" activeTab="4"/>
  </bookViews>
  <sheets>
    <sheet name="Prva strana " sheetId="6" r:id="rId1"/>
    <sheet name="Račun prihoda i rashoda" sheetId="7" r:id="rId2"/>
    <sheet name="Prihodi i rashodi po izvorima" sheetId="9" r:id="rId3"/>
    <sheet name="Plan i izvršenje" sheetId="10" r:id="rId4"/>
    <sheet name="Obrazloženje po programima" sheetId="4" r:id="rId5"/>
    <sheet name="Odluka o raspodjeli rezultata" sheetId="3" r:id="rId6"/>
  </sheets>
  <definedNames>
    <definedName name="_xlnm.Print_Area" localSheetId="4">'Obrazloženje po programima'!$B$1:$F$48</definedName>
    <definedName name="_xlnm.Print_Area" localSheetId="5">'Odluka o raspodjeli rezultata'!$C$1:$C$29</definedName>
    <definedName name="_xlnm.Print_Area" localSheetId="3">'Plan i izvršenje'!$B$1:$G$185</definedName>
    <definedName name="_xlnm.Print_Area" localSheetId="2">'Prihodi i rashodi po izvorima'!$B$1:$E$51</definedName>
    <definedName name="_xlnm.Print_Area" localSheetId="0">'Prva strana '!$B$1:$I$27</definedName>
    <definedName name="_xlnm.Print_Area" localSheetId="1">'Račun prihoda i rashoda'!$B$1:$F$30</definedName>
    <definedName name="_xlnm.Print_Titles" localSheetId="3">'Plan i izvršenje'!$53:$53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1" i="4" l="1"/>
  <c r="F153" i="10"/>
  <c r="E153" i="10"/>
  <c r="F176" i="10"/>
  <c r="E176" i="10"/>
  <c r="F179" i="10"/>
  <c r="F178" i="10" s="1"/>
  <c r="E179" i="10"/>
  <c r="E178" i="10" s="1"/>
  <c r="F184" i="10"/>
  <c r="F183" i="10" s="1"/>
  <c r="F77" i="4" s="1"/>
  <c r="E184" i="10"/>
  <c r="E183" i="10" s="1"/>
  <c r="E77" i="4" s="1"/>
  <c r="G185" i="10"/>
  <c r="G182" i="10"/>
  <c r="G181" i="10"/>
  <c r="G180" i="10"/>
  <c r="G177" i="10"/>
  <c r="G172" i="10"/>
  <c r="F171" i="10"/>
  <c r="E171" i="10"/>
  <c r="F163" i="10"/>
  <c r="E163" i="10"/>
  <c r="G165" i="10"/>
  <c r="G164" i="10"/>
  <c r="G163" i="10"/>
  <c r="G154" i="10"/>
  <c r="G155" i="10"/>
  <c r="G156" i="10"/>
  <c r="G142" i="10"/>
  <c r="F139" i="10"/>
  <c r="E139" i="10"/>
  <c r="E99" i="10"/>
  <c r="G101" i="10"/>
  <c r="G100" i="10"/>
  <c r="F99" i="10"/>
  <c r="G92" i="10"/>
  <c r="F47" i="10"/>
  <c r="E47" i="10"/>
  <c r="B49" i="10"/>
  <c r="D22" i="7"/>
  <c r="D29" i="7" s="1"/>
  <c r="G178" i="10" l="1"/>
  <c r="E71" i="4"/>
  <c r="G179" i="10"/>
  <c r="E18" i="10"/>
  <c r="G171" i="10"/>
  <c r="G184" i="10"/>
  <c r="F18" i="10"/>
  <c r="G183" i="10"/>
  <c r="G139" i="10"/>
  <c r="G99" i="10"/>
  <c r="E9" i="7"/>
  <c r="D9" i="7"/>
  <c r="D21" i="7" s="1"/>
  <c r="D46" i="9"/>
  <c r="D38" i="9"/>
  <c r="D30" i="9"/>
  <c r="D22" i="9"/>
  <c r="D14" i="9"/>
  <c r="C46" i="9"/>
  <c r="C38" i="9"/>
  <c r="C30" i="9"/>
  <c r="C22" i="9"/>
  <c r="C14" i="9"/>
  <c r="G176" i="10" l="1"/>
  <c r="F43" i="10"/>
  <c r="E43" i="10"/>
  <c r="G170" i="10"/>
  <c r="F169" i="10"/>
  <c r="E169" i="10"/>
  <c r="G162" i="10"/>
  <c r="G161" i="10"/>
  <c r="G160" i="10"/>
  <c r="G159" i="10"/>
  <c r="F158" i="10"/>
  <c r="E158" i="10"/>
  <c r="E157" i="10" s="1"/>
  <c r="E146" i="10"/>
  <c r="F146" i="10"/>
  <c r="G147" i="10"/>
  <c r="G152" i="10"/>
  <c r="F151" i="10"/>
  <c r="E151" i="10"/>
  <c r="G150" i="10"/>
  <c r="G149" i="10"/>
  <c r="G148" i="10"/>
  <c r="G145" i="10"/>
  <c r="F144" i="10"/>
  <c r="E144" i="10"/>
  <c r="G141" i="10"/>
  <c r="G140" i="10"/>
  <c r="G138" i="10"/>
  <c r="G137" i="10"/>
  <c r="G136" i="10"/>
  <c r="G135" i="10"/>
  <c r="G134" i="10"/>
  <c r="G133" i="10"/>
  <c r="G131" i="10"/>
  <c r="G130" i="10"/>
  <c r="G129" i="10"/>
  <c r="G127" i="10"/>
  <c r="G126" i="10"/>
  <c r="G125" i="10"/>
  <c r="F128" i="10"/>
  <c r="F132" i="10"/>
  <c r="E132" i="10"/>
  <c r="E128" i="10"/>
  <c r="F124" i="10"/>
  <c r="E124" i="10"/>
  <c r="F116" i="10"/>
  <c r="E116" i="10"/>
  <c r="F119" i="10"/>
  <c r="E119" i="10"/>
  <c r="G120" i="10"/>
  <c r="G117" i="10"/>
  <c r="F107" i="10"/>
  <c r="G104" i="10"/>
  <c r="G105" i="10"/>
  <c r="G106" i="10"/>
  <c r="F90" i="10"/>
  <c r="E90" i="10"/>
  <c r="G94" i="10"/>
  <c r="F157" i="10" l="1"/>
  <c r="F53" i="4" s="1"/>
  <c r="G169" i="10"/>
  <c r="G158" i="10"/>
  <c r="G128" i="10"/>
  <c r="F123" i="10"/>
  <c r="F41" i="4" s="1"/>
  <c r="G146" i="10"/>
  <c r="F143" i="10"/>
  <c r="F47" i="4" s="1"/>
  <c r="G132" i="10"/>
  <c r="E123" i="10"/>
  <c r="E41" i="4" s="1"/>
  <c r="G144" i="10"/>
  <c r="G151" i="10"/>
  <c r="G153" i="10"/>
  <c r="E143" i="10"/>
  <c r="E47" i="4" s="1"/>
  <c r="G116" i="10"/>
  <c r="F83" i="10"/>
  <c r="F19" i="10" s="1"/>
  <c r="E83" i="10"/>
  <c r="E19" i="10" s="1"/>
  <c r="G85" i="10"/>
  <c r="G157" i="10" l="1"/>
  <c r="E53" i="4"/>
  <c r="G143" i="10"/>
  <c r="G83" i="10"/>
  <c r="B87" i="10"/>
  <c r="G84" i="10"/>
  <c r="G73" i="10"/>
  <c r="G74" i="10"/>
  <c r="E49" i="10"/>
  <c r="F49" i="10"/>
  <c r="G49" i="10" l="1"/>
  <c r="E13" i="7"/>
  <c r="E19" i="7" s="1"/>
  <c r="E25" i="7" s="1"/>
  <c r="D13" i="7"/>
  <c r="D19" i="7"/>
  <c r="D25" i="7" s="1"/>
  <c r="E22" i="7" l="1"/>
  <c r="E29" i="7" s="1"/>
  <c r="E21" i="7"/>
  <c r="D42" i="9"/>
  <c r="C42" i="9"/>
  <c r="B37" i="9"/>
  <c r="G175" i="10" l="1"/>
  <c r="F174" i="10"/>
  <c r="E174" i="10"/>
  <c r="E173" i="10" s="1"/>
  <c r="G111" i="10"/>
  <c r="E107" i="10"/>
  <c r="E103" i="10"/>
  <c r="F103" i="10"/>
  <c r="E112" i="10"/>
  <c r="F167" i="10"/>
  <c r="E167" i="10"/>
  <c r="G122" i="10"/>
  <c r="F121" i="10"/>
  <c r="F118" i="10" s="1"/>
  <c r="E121" i="10"/>
  <c r="E118" i="10" s="1"/>
  <c r="B80" i="10"/>
  <c r="F112" i="10"/>
  <c r="G110" i="10"/>
  <c r="G109" i="10"/>
  <c r="E63" i="10"/>
  <c r="F69" i="10"/>
  <c r="E69" i="10"/>
  <c r="F72" i="10"/>
  <c r="F75" i="10"/>
  <c r="F80" i="10"/>
  <c r="E80" i="10"/>
  <c r="E75" i="10"/>
  <c r="E72" i="10"/>
  <c r="F95" i="10"/>
  <c r="E95" i="10"/>
  <c r="F87" i="10"/>
  <c r="E87" i="10"/>
  <c r="G70" i="10"/>
  <c r="F63" i="10"/>
  <c r="F55" i="10"/>
  <c r="E55" i="10"/>
  <c r="G62" i="10"/>
  <c r="F51" i="10"/>
  <c r="F13" i="10" s="1"/>
  <c r="E51" i="10"/>
  <c r="E13" i="10" s="1"/>
  <c r="C39" i="9" s="1"/>
  <c r="F26" i="10"/>
  <c r="E54" i="10" l="1"/>
  <c r="E86" i="10"/>
  <c r="F54" i="10"/>
  <c r="F59" i="4"/>
  <c r="F166" i="10"/>
  <c r="F86" i="10"/>
  <c r="F20" i="4" s="1"/>
  <c r="E166" i="10"/>
  <c r="E59" i="4" s="1"/>
  <c r="F173" i="10"/>
  <c r="F65" i="4" s="1"/>
  <c r="F17" i="10"/>
  <c r="E17" i="10"/>
  <c r="E15" i="10"/>
  <c r="E16" i="10"/>
  <c r="F16" i="10"/>
  <c r="F15" i="10"/>
  <c r="D39" i="9"/>
  <c r="E39" i="9" s="1"/>
  <c r="G174" i="10"/>
  <c r="E65" i="4"/>
  <c r="E71" i="10"/>
  <c r="E10" i="4" s="1"/>
  <c r="E102" i="10"/>
  <c r="E27" i="4" s="1"/>
  <c r="F71" i="10"/>
  <c r="F10" i="4" s="1"/>
  <c r="F102" i="10"/>
  <c r="F34" i="4"/>
  <c r="E34" i="4"/>
  <c r="G51" i="10"/>
  <c r="G19" i="10"/>
  <c r="F25" i="10"/>
  <c r="F37" i="10" s="1"/>
  <c r="D40" i="9"/>
  <c r="E25" i="10"/>
  <c r="E31" i="10" s="1"/>
  <c r="C40" i="9"/>
  <c r="C41" i="9" s="1"/>
  <c r="C43" i="9" s="1"/>
  <c r="E20" i="4"/>
  <c r="G123" i="10"/>
  <c r="G13" i="10"/>
  <c r="G124" i="10"/>
  <c r="G121" i="10"/>
  <c r="B2" i="7"/>
  <c r="D34" i="9"/>
  <c r="D26" i="9"/>
  <c r="D18" i="9"/>
  <c r="B5" i="10"/>
  <c r="B112" i="10"/>
  <c r="B95" i="10"/>
  <c r="B69" i="10"/>
  <c r="B107" i="10"/>
  <c r="B75" i="10"/>
  <c r="B63" i="10"/>
  <c r="B167" i="10"/>
  <c r="B103" i="10"/>
  <c r="B72" i="10"/>
  <c r="B144" i="10" s="1"/>
  <c r="B55" i="10"/>
  <c r="B124" i="10" s="1"/>
  <c r="D10" i="9"/>
  <c r="F16" i="7"/>
  <c r="F15" i="7"/>
  <c r="F14" i="7"/>
  <c r="F7" i="7"/>
  <c r="F21" i="7"/>
  <c r="G37" i="10" l="1"/>
  <c r="E53" i="10"/>
  <c r="F53" i="10"/>
  <c r="E4" i="4"/>
  <c r="F4" i="4"/>
  <c r="G173" i="10"/>
  <c r="G118" i="10"/>
  <c r="G119" i="10"/>
  <c r="D50" i="9"/>
  <c r="C50" i="9" s="1"/>
  <c r="D41" i="9"/>
  <c r="D43" i="9" s="1"/>
  <c r="E40" i="9"/>
  <c r="F27" i="4"/>
  <c r="F9" i="7"/>
  <c r="G26" i="10" l="1"/>
  <c r="D32" i="9"/>
  <c r="D24" i="9"/>
  <c r="D16" i="9"/>
  <c r="F14" i="10"/>
  <c r="E8" i="7" s="1"/>
  <c r="E27" i="7" s="1"/>
  <c r="E10" i="10"/>
  <c r="G18" i="10" l="1"/>
  <c r="E14" i="10"/>
  <c r="D8" i="7" s="1"/>
  <c r="D27" i="7" s="1"/>
  <c r="C32" i="9"/>
  <c r="C8" i="9"/>
  <c r="F22" i="7"/>
  <c r="F29" i="7"/>
  <c r="B21" i="9"/>
  <c r="B35" i="10"/>
  <c r="B29" i="10"/>
  <c r="B23" i="10"/>
  <c r="B17" i="10"/>
  <c r="G15" i="10"/>
  <c r="D8" i="9"/>
  <c r="D48" i="9" s="1"/>
  <c r="B34" i="10"/>
  <c r="B28" i="10"/>
  <c r="B22" i="10"/>
  <c r="B16" i="10"/>
  <c r="B13" i="9"/>
  <c r="G17" i="10"/>
  <c r="C24" i="9"/>
  <c r="B5" i="9"/>
  <c r="B33" i="10"/>
  <c r="B27" i="10"/>
  <c r="B21" i="10"/>
  <c r="B15" i="10"/>
  <c r="E22" i="10"/>
  <c r="E28" i="10" s="1"/>
  <c r="C18" i="9" s="1"/>
  <c r="C15" i="9"/>
  <c r="B29" i="9"/>
  <c r="B36" i="10"/>
  <c r="B30" i="10"/>
  <c r="B24" i="10"/>
  <c r="B18" i="10"/>
  <c r="G16" i="10"/>
  <c r="C16" i="9"/>
  <c r="E11" i="10"/>
  <c r="C23" i="9" s="1"/>
  <c r="F11" i="10"/>
  <c r="F12" i="10"/>
  <c r="E12" i="10"/>
  <c r="F41" i="10"/>
  <c r="E41" i="10"/>
  <c r="E9" i="10" l="1"/>
  <c r="E8" i="10" s="1"/>
  <c r="E40" i="10"/>
  <c r="F9" i="10"/>
  <c r="F40" i="10"/>
  <c r="C7" i="9"/>
  <c r="C48" i="9"/>
  <c r="C31" i="9"/>
  <c r="F23" i="10"/>
  <c r="F35" i="10" s="1"/>
  <c r="D23" i="9"/>
  <c r="F24" i="10"/>
  <c r="F36" i="10" s="1"/>
  <c r="D31" i="9"/>
  <c r="E24" i="10"/>
  <c r="E30" i="10" s="1"/>
  <c r="C34" i="9" s="1"/>
  <c r="G12" i="10"/>
  <c r="G43" i="10"/>
  <c r="F10" i="10"/>
  <c r="D15" i="9" s="1"/>
  <c r="G11" i="10"/>
  <c r="E23" i="10"/>
  <c r="E29" i="10" s="1"/>
  <c r="C26" i="9" s="1"/>
  <c r="F8" i="7"/>
  <c r="G14" i="10"/>
  <c r="G47" i="10"/>
  <c r="G41" i="10"/>
  <c r="G35" i="10" l="1"/>
  <c r="C47" i="9"/>
  <c r="C49" i="9" s="1"/>
  <c r="C51" i="9" s="1"/>
  <c r="E21" i="10"/>
  <c r="E27" i="10" s="1"/>
  <c r="F8" i="10"/>
  <c r="E6" i="7" s="1"/>
  <c r="G9" i="10"/>
  <c r="F21" i="10"/>
  <c r="F33" i="10" s="1"/>
  <c r="D7" i="9"/>
  <c r="D47" i="9" s="1"/>
  <c r="D49" i="9" s="1"/>
  <c r="D6" i="7"/>
  <c r="F22" i="10"/>
  <c r="G10" i="10"/>
  <c r="G40" i="10"/>
  <c r="G33" i="10" l="1"/>
  <c r="E26" i="10"/>
  <c r="C10" i="9"/>
  <c r="D26" i="7"/>
  <c r="D20" i="7"/>
  <c r="E20" i="7"/>
  <c r="E26" i="7"/>
  <c r="G8" i="10"/>
  <c r="E20" i="10"/>
  <c r="F20" i="10"/>
  <c r="G20" i="10" s="1"/>
  <c r="E32" i="10"/>
  <c r="F6" i="7"/>
  <c r="D10" i="7"/>
  <c r="G36" i="10"/>
  <c r="F34" i="10"/>
  <c r="F32" i="10" l="1"/>
  <c r="F20" i="7"/>
  <c r="G34" i="10"/>
  <c r="G32" i="10"/>
  <c r="G54" i="10" l="1"/>
  <c r="G168" i="10"/>
  <c r="G167" i="10"/>
  <c r="G166" i="10"/>
  <c r="G115" i="10"/>
  <c r="G114" i="10"/>
  <c r="G113" i="10"/>
  <c r="G112" i="10"/>
  <c r="G108" i="10"/>
  <c r="G107" i="10"/>
  <c r="G103" i="10"/>
  <c r="G102" i="10"/>
  <c r="G98" i="10"/>
  <c r="G97" i="10"/>
  <c r="G96" i="10"/>
  <c r="G95" i="10"/>
  <c r="G93" i="10"/>
  <c r="G91" i="10"/>
  <c r="G90" i="10"/>
  <c r="G89" i="10"/>
  <c r="G88" i="10"/>
  <c r="G87" i="10"/>
  <c r="G86" i="10"/>
  <c r="G82" i="10"/>
  <c r="G81" i="10"/>
  <c r="G80" i="10"/>
  <c r="G79" i="10"/>
  <c r="G78" i="10"/>
  <c r="G77" i="10"/>
  <c r="G76" i="10"/>
  <c r="G75" i="10"/>
  <c r="G72" i="10"/>
  <c r="G71" i="10"/>
  <c r="G69" i="10"/>
  <c r="G68" i="10"/>
  <c r="G67" i="10"/>
  <c r="G66" i="10"/>
  <c r="G65" i="10"/>
  <c r="G64" i="10"/>
  <c r="G63" i="10"/>
  <c r="G61" i="10"/>
  <c r="G60" i="10"/>
  <c r="G59" i="10"/>
  <c r="G58" i="10"/>
  <c r="G57" i="10"/>
  <c r="G55" i="10"/>
  <c r="G56" i="10"/>
  <c r="G53" i="10" l="1"/>
  <c r="B1" i="4"/>
  <c r="E31" i="9" l="1"/>
  <c r="E8" i="9"/>
  <c r="E15" i="9"/>
  <c r="C33" i="9"/>
  <c r="C35" i="9" s="1"/>
  <c r="C9" i="9"/>
  <c r="C11" i="9" s="1"/>
  <c r="D17" i="9"/>
  <c r="D19" i="9" s="1"/>
  <c r="C17" i="9"/>
  <c r="C19" i="9" s="1"/>
  <c r="D25" i="9"/>
  <c r="D27" i="9" s="1"/>
  <c r="E24" i="9"/>
  <c r="E23" i="9"/>
  <c r="E16" i="9"/>
  <c r="D33" i="9"/>
  <c r="D35" i="9" s="1"/>
  <c r="E32" i="9"/>
  <c r="C25" i="9"/>
  <c r="C27" i="9" s="1"/>
  <c r="E7" i="9"/>
  <c r="D9" i="9"/>
  <c r="D11" i="9" s="1"/>
  <c r="D51" i="9" l="1"/>
  <c r="E47" i="9"/>
  <c r="E48" i="9"/>
  <c r="B21" i="7" l="1"/>
  <c r="B20" i="7"/>
  <c r="F27" i="7"/>
  <c r="D28" i="7" l="1"/>
  <c r="D30" i="7" s="1"/>
  <c r="F26" i="7"/>
  <c r="B22" i="7"/>
  <c r="E10" i="7"/>
  <c r="E28" i="7" s="1"/>
  <c r="E30" i="7" s="1"/>
  <c r="F10" i="7" l="1"/>
</calcChain>
</file>

<file path=xl/sharedStrings.xml><?xml version="1.0" encoding="utf-8"?>
<sst xmlns="http://schemas.openxmlformats.org/spreadsheetml/2006/main" count="499" uniqueCount="161">
  <si>
    <t>Brojčana oznaka i naziv</t>
  </si>
  <si>
    <t>Indeks
izvrš./tek. plan</t>
  </si>
  <si>
    <t>6 Prihodi poslovanja</t>
  </si>
  <si>
    <t>7 Prihodi od prodaje nefinancijske imovine</t>
  </si>
  <si>
    <t>3 Rashodi poslovanja</t>
  </si>
  <si>
    <t>4 Rashodi za nabavu nefinancijske imovine</t>
  </si>
  <si>
    <t>Razlika</t>
  </si>
  <si>
    <t>Naziv</t>
  </si>
  <si>
    <t>Prihodi i primici</t>
  </si>
  <si>
    <t>Rashodi i izdaci</t>
  </si>
  <si>
    <t xml:space="preserve">Razlika </t>
  </si>
  <si>
    <t xml:space="preserve">Ukupno višak/manjak </t>
  </si>
  <si>
    <t>Samobor</t>
  </si>
  <si>
    <t>A. Račun prihoda i rashoda</t>
  </si>
  <si>
    <t>Raspoloživa sredstva iz prethodne godine</t>
  </si>
  <si>
    <t>PRIHODI / PRIMICI</t>
  </si>
  <si>
    <t>RASHODI / IZDACI</t>
  </si>
  <si>
    <t>VIŠAK / MANJAK ZA TEKUĆU GODINU</t>
  </si>
  <si>
    <t>PRENESENI VIŠAK / MANJAK</t>
  </si>
  <si>
    <t>UKUPNO VIŠAK / MANJAK</t>
  </si>
  <si>
    <t>KONTO</t>
  </si>
  <si>
    <t>A. Izvor  GRAD SAMOBOR - OPĆI PRIHODI I  PRIMICI</t>
  </si>
  <si>
    <t>Indeks</t>
  </si>
  <si>
    <t>2. RAČUN PRIHODA I PRIMITAKA, RASHODA I IZDATAKA PO IZVORIMA FINANCIRANJA</t>
  </si>
  <si>
    <t>3. Plan i izvršenje financijskog plana</t>
  </si>
  <si>
    <t>2. Račun prihoda i primitaka, rashoda i izdataka po izvorima financiranja</t>
  </si>
  <si>
    <t>5. Odluka o raspodjeli rezultata</t>
  </si>
  <si>
    <t xml:space="preserve">Aktivnost  </t>
  </si>
  <si>
    <t xml:space="preserve">Redovna djelatnost </t>
  </si>
  <si>
    <t xml:space="preserve">Tekući plan </t>
  </si>
  <si>
    <t>Izvršenje</t>
  </si>
  <si>
    <t xml:space="preserve">Kapitalni projekt </t>
  </si>
  <si>
    <t>Oprema</t>
  </si>
  <si>
    <t>Pokazatelj uspješnosti</t>
  </si>
  <si>
    <t>Definicija</t>
  </si>
  <si>
    <t>Jedinica</t>
  </si>
  <si>
    <t>Broj</t>
  </si>
  <si>
    <t>Ciljana vrijednost</t>
  </si>
  <si>
    <t>Ostvarena vrijednost</t>
  </si>
  <si>
    <t>Galerija Prica</t>
  </si>
  <si>
    <t>Posebni programi</t>
  </si>
  <si>
    <t>broj</t>
  </si>
  <si>
    <t>Povećati broj posjetitelja koncerata te sudionika na radionicama u sklopu Samoborske glazbene jeseni</t>
  </si>
  <si>
    <t>Povećati broj posjetitelja Galerije Prica, posebno organiziranih skupina te sudionika radionica za djecu i odrasle</t>
  </si>
  <si>
    <t>PUČKO OTVORENO UČILIŠTE SAMOBOR</t>
  </si>
  <si>
    <t>Trg Matice hrvatske 3</t>
  </si>
  <si>
    <t>OIB: 37111215032</t>
  </si>
  <si>
    <t>Aktivnost 04001 Redovna djelatnost</t>
  </si>
  <si>
    <t>311</t>
  </si>
  <si>
    <t>312</t>
  </si>
  <si>
    <t>Ostali rashodi za zaposlene</t>
  </si>
  <si>
    <t>313</t>
  </si>
  <si>
    <t>321</t>
  </si>
  <si>
    <t>322</t>
  </si>
  <si>
    <t>323</t>
  </si>
  <si>
    <t>329</t>
  </si>
  <si>
    <t>Ostali nespomenuti rashodi poslovanja</t>
  </si>
  <si>
    <t>343</t>
  </si>
  <si>
    <t>324</t>
  </si>
  <si>
    <t>Aktivnost 04007 Samoborska glazbena jesen</t>
  </si>
  <si>
    <t>Aktivnost 04009 Galerija Prica</t>
  </si>
  <si>
    <t>Aktivnost 04010 Posebni programi</t>
  </si>
  <si>
    <t>Kapitalni projekt 04002 Oprema</t>
  </si>
  <si>
    <t>422</t>
  </si>
  <si>
    <t>PLAN</t>
  </si>
  <si>
    <t>IZVRŠENJE</t>
  </si>
  <si>
    <t>% OST</t>
  </si>
  <si>
    <t>Prihodi iz nadležnog proračuna za financiranje redovne djelatnosti proračunskih korisnika</t>
  </si>
  <si>
    <t>Prihodi od financijske imovine</t>
  </si>
  <si>
    <t>Prihodi od prodaje proizvoda i robe te pruženih usluga</t>
  </si>
  <si>
    <t>Pomoći proračunskim korisnicima iz proračuna koji im nije nadležan</t>
  </si>
  <si>
    <t>671</t>
  </si>
  <si>
    <t>641</t>
  </si>
  <si>
    <t>661</t>
  </si>
  <si>
    <t>663</t>
  </si>
  <si>
    <t>636</t>
  </si>
  <si>
    <t>OPIS</t>
  </si>
  <si>
    <t>8 Primici financiranja</t>
  </si>
  <si>
    <t>5 Izdaci financiranja</t>
  </si>
  <si>
    <t>Neto zaduživanje</t>
  </si>
  <si>
    <t>C. Raspoloživa sredstva iz prethodnih godina</t>
  </si>
  <si>
    <t>D. UKUPNO PRORAČUN (A+B+C)</t>
  </si>
  <si>
    <t>B. Račun financiranja</t>
  </si>
  <si>
    <t>B. Izvor PUČKO OTVORENO UČILIŠTE- VLASTITI PRIHODI</t>
  </si>
  <si>
    <t>C. Izvor PUČKO OTVORENO UČILIŠTE-PRIHODI OD POMOĆI</t>
  </si>
  <si>
    <t>Plaće (Bruto)</t>
  </si>
  <si>
    <t>Doprinosi na plaće</t>
  </si>
  <si>
    <t>Naknade troškova zaposlenima</t>
  </si>
  <si>
    <t>Rashodi za materijal i energiju</t>
  </si>
  <si>
    <t>Rashodi za usluge</t>
  </si>
  <si>
    <t>Postrojenja i oprema</t>
  </si>
  <si>
    <t>E. Izvor  PUČKO OTVORENO UČILIŠTE - PRIHODI OD DONACIJA</t>
  </si>
  <si>
    <t>Aktivnost A404017 Stručno osposobljavanje za rad bez zasnivanja radnog odnosa</t>
  </si>
  <si>
    <t>Aktivnost A404019 Centar za mlade</t>
  </si>
  <si>
    <t>Kapitalni projekt 04003 Oprema za Centar za mlade</t>
  </si>
  <si>
    <t>F. UKUPNO PRORAČUN (A+B+C+D+E)</t>
  </si>
  <si>
    <t>o raspodjeli rezultata</t>
  </si>
  <si>
    <t>ODLUKU</t>
  </si>
  <si>
    <t>Stručno osposobljavanje za rad bez zasnivanja radnog odnosa</t>
  </si>
  <si>
    <t>Oprema za Centar za mlade</t>
  </si>
  <si>
    <t>1. Račun prihoda i rashoda, račun financiranja, raspoloživih sredstva iz prethodnih
    godina, te  rezultat poslovanja</t>
  </si>
  <si>
    <t>4. Obrazloženje po programima odnosno aktivnostima/projektima uz naznaku
     izvršenja pokazatelja rezultata</t>
  </si>
  <si>
    <t>Izvršenje 
2017.</t>
  </si>
  <si>
    <t>Ostali financijski rashodi</t>
  </si>
  <si>
    <t xml:space="preserve">Rashodi za usluge </t>
  </si>
  <si>
    <t xml:space="preserve">Knjige, umjetnička djela i ostale izložbene </t>
  </si>
  <si>
    <t xml:space="preserve">Naknade troškova osobama izvan radnog odnosa </t>
  </si>
  <si>
    <t>Aktivnost A404020 Kinoprikazivačka djelatnost</t>
  </si>
  <si>
    <t xml:space="preserve">Naknade troškova zaposlenima </t>
  </si>
  <si>
    <t xml:space="preserve">Naknade troškova osobama izvan radnog odnosa                                                  </t>
  </si>
  <si>
    <t>Aktivnost A404021 Obrazovanje</t>
  </si>
  <si>
    <t xml:space="preserve">Ostali prihodi           </t>
  </si>
  <si>
    <t>683</t>
  </si>
  <si>
    <t>Centar za mlade</t>
  </si>
  <si>
    <t>Kinoprikazivačka djelatnost</t>
  </si>
  <si>
    <t>Obrazovanje</t>
  </si>
  <si>
    <t>PREDMET: Godišnji izvještaj o izvršenju financijskog plana za 2018.g</t>
  </si>
  <si>
    <t>Godišnji izvještaj o izvršenju financijskog plana za 2018. godinu sadrži:</t>
  </si>
  <si>
    <t>Plan
 2018.</t>
  </si>
  <si>
    <t>Izvršenje 
2018.</t>
  </si>
  <si>
    <t>D. Izvor GRAD SAMOBOR- POMOĆI</t>
  </si>
  <si>
    <t>Tekući projekt T404001 Gastro klub za pametno zapošljavanje</t>
  </si>
  <si>
    <t>Tekući projekt T409501 "Zajedno možemo naprijed!"</t>
  </si>
  <si>
    <t>Izvještaj o postignutim ciljevima u 2018.</t>
  </si>
  <si>
    <t>4.  primici od donacija u iznosu od 27.504,88 kn koji nisu iskorišteni u prethodnoj godini prenose se u proračun za tekuću proračunsku godinu i koristit će se sukladno projektima za koje su sredstva odobrena.</t>
  </si>
  <si>
    <t>4. Namjenski prihodi i primici od pomoći u iznosu od 49.447,22 kn koji nisu iskorišteni u prethodnoj godini prenose se u proračun za tekuću proračunsku godinu i koristit će se sukladno projektima za koje su sredstva odobrena.</t>
  </si>
  <si>
    <t>Plan 2018.</t>
  </si>
  <si>
    <t>Izvršenje 2018.</t>
  </si>
  <si>
    <t>Djelovanje POU Samobor obuhvaća kulturne, obrazovne i informativne programe. U 2018.godini je planirano održavanje 635 različitih događanja, a ostvarena cifra znatno premašuje navedenu brojku. Razlog tome je povećanje broja filmskih projekcija , predavanja u sklopu Građanskog utorka, obrazovnih programa te Centra za mlade Bunker. Redovna djelatnost obuhvaća i rashode za 18 zaposlenih radnika te materijalne i finacijske rashode.</t>
  </si>
  <si>
    <t>Povećati ukupan broj održanih događanja</t>
  </si>
  <si>
    <t>43. Samoborska glazbena jesen</t>
  </si>
  <si>
    <t>43. Samoborska glazbena jesen jedna je od najznačajnijih kulturnih manifestacija u Gradu Samoboru, a svoje mjesto našla je i na kulturnom kalendaru Hrvatske. U sklopu festivala organizirano je 14. natjecanje mladih glazbenih umjetnika Ferdo Livadić i 7. međunarodno skladateljsko natjecanje New Note, čime se stavlja naglasak na mlade glazbenike.
U 2018.godini ostvaren je iznimno posječen i kvalitetan program Samoborske glazbene jesen čime je u potpunosti ostvaren postavljeni cilj. Valja napomenuti kako je dio programa prethodnih godina bio i Ivana Bilić Marimba Week, koji je sada prerastao okvire Samoborske glazbene jeseni te će u 2019.godini biti zasebno glazbeno događanje u lipnju pod nazivom Ivana Summer Percussion Festival.</t>
  </si>
  <si>
    <t>Galerija Prica osnovana je 2002. godine. 
Galerija Prica pohranjuje, čuva i prezentira zbirku donacije Zlatko i Vesna Prica, sistematski prikuplja i obrađuje dokumentaciju povezanu s radom kao i vremenom djelovanja tih umjetnika. 
Uz stalni postav Zlatka Price, u Galeriji Prica tijekom 2018. godine održano je13 izložbi, 20 likovnih radionica i 52 organizirana vodstva. Iako je Galerija Prica veći dio godine, tj. do studenog 2018.godine bila izmještena u Centar za mlade Bunker, uspjela je zadržati gotovo istu razinu aktivnosti, s nešto smanjenom posjećenošću.</t>
  </si>
  <si>
    <t>Postotak ostvarenja Programa javnih potreba u kulturi Grada Samobora - realizacija planiranih programa</t>
  </si>
  <si>
    <t>U 2018.godine, zbog nove regulatve, mogli smo realizirati samo jedno osposobljavanje bez zasnivanja radnog odnosa.</t>
  </si>
  <si>
    <t>Postotak ostvarenja programa stručnog osposobljavanja</t>
  </si>
  <si>
    <t>Povećati broj posjetitelja Centra za mlade Bunker</t>
  </si>
  <si>
    <t>Centar za mlade Bunker značajno je pojačao edukativne i informativne aktivnosti u 2018.godini, zadržavajući visoku razinu aktivnosti zabavnih programa. Zapošljavanjem 3 osobe (referent za rad s mladima, tehničar i spremačica) omogučilo je porast aktivnosti Bunkera, čemu su značajno doprinjele i udruge i neformalne skupine mladih.</t>
  </si>
  <si>
    <t>Povećati broj posjetitelja filmskih projekcija</t>
  </si>
  <si>
    <t>Kinoprikazivačka djelatnost obuhvaća sve aktivnosti vezane uz film tj. redovne filmske projekcije, projekcije hrvatskih i europskih filmova, samoborske premijere hrvatskih filmova, filmski program Dječjeg svijeta nedjeljom u 5, Filmko, Ljetno kino, Kino na putu itd.  Valjla napomenuti kako je kvalitetan i bogati program samoborskog kina prepoznalo i europsko udruženje kinoprikazivača Europa Cinemas kao i posjetitelji kina čiji broj se udvostručio unutar godine dana, dobrim dijelom i zbog otvorenja preuređene kino dvorane u lipnju 2018.godine.</t>
  </si>
  <si>
    <t>Broj obrazovnih programa</t>
  </si>
  <si>
    <t>Cjeloživotno obrazovanje u POU Samobor obuhvaća niz formalnih i neformalnih programa edukacije. U 2018.godini je ostvareno obrazovanje za odrasle (ECDL, Knjigovođe, Njegovateljice, 2 programa Dadilja, 2 programa prekvalifikacije, 2 programa CNC) i za djecu (4 programa plesnog studia, 4 programa Code Club i 4 programa programiranja i robotike).</t>
  </si>
  <si>
    <t>Tijekom 2018.godine nabavljeni su novi sustavi za scensku rasvjetu, razglasni sustav, kino razglasni sustav, te potrebna informatička i druga oprema.</t>
  </si>
  <si>
    <t>Postotak stavljanja kupljene opreme u funkciju</t>
  </si>
  <si>
    <t>Tijekom 2018.godine nabavljena je pozornica za Centar za mlade, informatička i druga oprema.</t>
  </si>
  <si>
    <t>Postotak realizacije troškova projekta</t>
  </si>
  <si>
    <t>Projekt Gastro klub za pametno zapošljavanje nije niti krenuo jer u 2018.godini nije još bio potpisan ugovor.</t>
  </si>
  <si>
    <t>Projekt Zajedno možemo naprijed je EU projekt u kojem je POU Samobor partner te je ostvaren u skladu s planiranim aktivnostima.</t>
  </si>
  <si>
    <t xml:space="preserve">Posebni programi Pučkog otvorenog učilišta su cjelogodišnji kulturno-umjetnički, edukativni, obrazovni programi kako slijedi:
Ciklus koncerata u Galeriji Prica, Samoborski ciklus koncerata , Dječji svijet nedjeljom u 5, Gostujuće kazališne predstave, Amatersko kazalište, Tribine i predavanja-Građanski utorak, Večer hrvatske ljubavne poezije “Vrazova Ljubica”,  Dan planeta Zemlje, Dan Europe.
Provođenjem programa u sklopu ove aktivnosti zadovoljavaju se potrebe stanovnika Samobora i okolice za raznolikim kulturno umjetničkim i edukativnim sadržajima te se uvelike podiže kvaliteta života. 
</t>
  </si>
  <si>
    <t>Samobor, 14.3.2019.</t>
  </si>
  <si>
    <t xml:space="preserve">Temeljem članka 82. stavka 2. Pravilnika o proračunskom računovodstvu i računskom planu (Narodne novine br. 124/14, 115/15)  i članka 25. Statuta Pučkog otvorenog učilišta, na sjednici održanoj 14.3.2019. godine Upravno vijeće, na prijedlog ravnateljice Učilišta, donosi sljedeću  </t>
  </si>
  <si>
    <r>
      <t>1. Pučko otvoreno učilište Samobor  ostvarilo je ukupan višak prihoda u iznosu 14.482,98 kn koji je iskazan u Bilanci na dan 31.12.2018</t>
    </r>
    <r>
      <rPr>
        <sz val="11"/>
        <color rgb="FFFF0000"/>
        <rFont val="Calibri"/>
        <family val="2"/>
        <charset val="238"/>
        <scheme val="minor"/>
      </rPr>
      <t xml:space="preserve">. </t>
    </r>
    <r>
      <rPr>
        <sz val="11"/>
        <color theme="1"/>
        <rFont val="Calibri"/>
        <family val="2"/>
        <charset val="238"/>
        <scheme val="minor"/>
      </rPr>
      <t xml:space="preserve">na računu 92211 Višak prihoda poslovanja. </t>
    </r>
  </si>
  <si>
    <r>
      <t xml:space="preserve">2. Ostvaren je tehnički manjak  općih prihoda i primitaka za  redovno poslovanje (izvor Grad Samobor) u iznosu od 320.774,05 kn  i isti će biti pokriven iz gradskog proračuna u </t>
    </r>
    <r>
      <rPr>
        <sz val="11"/>
        <color theme="1"/>
        <rFont val="Calibri"/>
        <family val="2"/>
        <scheme val="minor"/>
      </rPr>
      <t>2019</t>
    </r>
    <r>
      <rPr>
        <sz val="11"/>
        <color theme="1"/>
        <rFont val="Calibri"/>
        <family val="2"/>
        <charset val="238"/>
        <scheme val="minor"/>
      </rPr>
      <t>. godini</t>
    </r>
    <r>
      <rPr>
        <sz val="11"/>
        <color theme="1"/>
        <rFont val="Calibri"/>
        <family val="2"/>
        <charset val="238"/>
        <scheme val="minor"/>
      </rPr>
      <t>.</t>
    </r>
  </si>
  <si>
    <t xml:space="preserve">3. Višak je ostvaren od vlastitih prihoda  u iznosu od 258.304,93 kn i utrošit će se za: tekuće i investicijsko održavanje (usluge i materijale), opremu, uredski materijal i ostale materijalne rashode, zakupnine i najamnine te za promidžbu i informiranje u skladu s uputama osnivača. </t>
  </si>
  <si>
    <t>KLASA:  400-06/19-01/4</t>
  </si>
  <si>
    <t>URBROJ: 238/27-85-19-448</t>
  </si>
  <si>
    <t>Upravno vijeće</t>
  </si>
  <si>
    <t>Predsjednik</t>
  </si>
  <si>
    <t>Krešo Sokolović</t>
  </si>
  <si>
    <t>Grad Samobor</t>
  </si>
  <si>
    <t>Upravni odjel za društvene djelatnosti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</si>
</sst>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#,##0.0"/>
    <numFmt numFmtId="165" formatCode="0.0"/>
    <numFmt numFmtId="166" formatCode="#,##0_ ;[Red]\-#,##0\ 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name val="Geneva"/>
      <charset val="238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3"/>
      <name val="Calibri"/>
      <family val="2"/>
      <charset val="238"/>
    </font>
    <font>
      <sz val="11"/>
      <color theme="3"/>
      <name val="Calibri"/>
      <family val="2"/>
      <charset val="238"/>
    </font>
    <font>
      <b/>
      <sz val="11"/>
      <color theme="3"/>
      <name val="Calibri"/>
      <family val="2"/>
      <charset val="238"/>
    </font>
    <font>
      <sz val="1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/>
      <top style="thin">
        <color indexed="65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22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5"/>
    </xf>
    <xf numFmtId="0" fontId="7" fillId="0" borderId="0" xfId="2" quotePrefix="1" applyFont="1" applyAlignment="1">
      <alignment horizontal="left" vertical="top" wrapText="1"/>
    </xf>
    <xf numFmtId="0" fontId="7" fillId="0" borderId="0" xfId="2" applyFont="1" applyAlignment="1">
      <alignment horizontal="justify" vertical="top" wrapText="1"/>
    </xf>
    <xf numFmtId="0" fontId="7" fillId="0" borderId="1" xfId="1" applyFont="1" applyBorder="1" applyAlignment="1">
      <alignment horizontal="left"/>
    </xf>
    <xf numFmtId="0" fontId="8" fillId="0" borderId="2" xfId="1" applyFont="1" applyBorder="1" applyAlignment="1">
      <alignment horizontal="center" vertical="center"/>
    </xf>
    <xf numFmtId="3" fontId="7" fillId="0" borderId="2" xfId="1" applyNumberFormat="1" applyFont="1" applyBorder="1"/>
    <xf numFmtId="3" fontId="7" fillId="0" borderId="2" xfId="3" applyNumberFormat="1" applyFont="1" applyBorder="1" applyAlignment="1">
      <alignment horizontal="right" wrapText="1"/>
    </xf>
    <xf numFmtId="165" fontId="7" fillId="0" borderId="2" xfId="1" applyNumberFormat="1" applyFont="1" applyBorder="1" applyAlignment="1">
      <alignment horizontal="right"/>
    </xf>
    <xf numFmtId="3" fontId="8" fillId="0" borderId="3" xfId="3" quotePrefix="1" applyNumberFormat="1" applyFont="1" applyBorder="1" applyAlignment="1">
      <alignment horizontal="center" vertical="center" wrapText="1"/>
    </xf>
    <xf numFmtId="164" fontId="8" fillId="0" borderId="2" xfId="3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right" vertical="center"/>
    </xf>
    <xf numFmtId="43" fontId="11" fillId="0" borderId="5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left" indent="2"/>
    </xf>
    <xf numFmtId="0" fontId="10" fillId="2" borderId="0" xfId="0" applyFont="1" applyFill="1" applyAlignment="1">
      <alignment horizontal="center"/>
    </xf>
    <xf numFmtId="43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center"/>
    </xf>
    <xf numFmtId="43" fontId="10" fillId="3" borderId="0" xfId="0" applyNumberFormat="1" applyFont="1" applyFill="1" applyAlignment="1">
      <alignment horizontal="right"/>
    </xf>
    <xf numFmtId="0" fontId="10" fillId="4" borderId="0" xfId="0" applyFont="1" applyFill="1" applyAlignment="1">
      <alignment horizontal="center"/>
    </xf>
    <xf numFmtId="43" fontId="10" fillId="4" borderId="0" xfId="0" applyNumberFormat="1" applyFont="1" applyFill="1" applyAlignment="1">
      <alignment horizontal="right"/>
    </xf>
    <xf numFmtId="43" fontId="11" fillId="2" borderId="0" xfId="0" applyNumberFormat="1" applyFont="1" applyFill="1" applyAlignment="1">
      <alignment horizontal="right"/>
    </xf>
    <xf numFmtId="43" fontId="11" fillId="3" borderId="0" xfId="0" applyNumberFormat="1" applyFont="1" applyFill="1" applyAlignment="1">
      <alignment horizontal="right"/>
    </xf>
    <xf numFmtId="43" fontId="11" fillId="4" borderId="0" xfId="0" applyNumberFormat="1" applyFont="1" applyFill="1" applyAlignment="1">
      <alignment horizontal="right"/>
    </xf>
    <xf numFmtId="0" fontId="9" fillId="0" borderId="5" xfId="0" applyFont="1" applyBorder="1" applyAlignment="1">
      <alignment horizontal="left"/>
    </xf>
    <xf numFmtId="0" fontId="7" fillId="0" borderId="4" xfId="2" applyFont="1" applyBorder="1" applyAlignment="1">
      <alignment horizontal="left" wrapText="1" indent="1"/>
    </xf>
    <xf numFmtId="0" fontId="7" fillId="0" borderId="2" xfId="2" applyFont="1" applyBorder="1" applyAlignment="1">
      <alignment horizontal="left" vertical="top" wrapText="1" indent="1"/>
    </xf>
    <xf numFmtId="0" fontId="7" fillId="0" borderId="2" xfId="2" applyFont="1" applyBorder="1" applyAlignment="1">
      <alignment horizontal="left" wrapText="1" indent="1"/>
    </xf>
    <xf numFmtId="0" fontId="8" fillId="0" borderId="0" xfId="2" applyFont="1" applyAlignment="1">
      <alignment horizontal="left" wrapText="1" indent="1"/>
    </xf>
    <xf numFmtId="0" fontId="8" fillId="0" borderId="2" xfId="1" applyFont="1" applyBorder="1" applyAlignment="1">
      <alignment horizontal="left" vertical="center" indent="1"/>
    </xf>
    <xf numFmtId="0" fontId="7" fillId="0" borderId="4" xfId="2" applyFont="1" applyBorder="1" applyAlignment="1">
      <alignment horizontal="left" vertical="top" indent="1"/>
    </xf>
    <xf numFmtId="0" fontId="7" fillId="0" borderId="4" xfId="2" quotePrefix="1" applyFont="1" applyBorder="1" applyAlignment="1">
      <alignment horizontal="left" wrapText="1" indent="1"/>
    </xf>
    <xf numFmtId="0" fontId="7" fillId="0" borderId="0" xfId="2" quotePrefix="1" applyFont="1" applyAlignment="1">
      <alignment horizontal="left" wrapText="1" indent="1"/>
    </xf>
    <xf numFmtId="0" fontId="7" fillId="0" borderId="2" xfId="2" quotePrefix="1" applyFont="1" applyBorder="1" applyAlignment="1">
      <alignment horizontal="left" wrapText="1" indent="1"/>
    </xf>
    <xf numFmtId="0" fontId="7" fillId="0" borderId="1" xfId="1" applyFont="1" applyBorder="1"/>
    <xf numFmtId="0" fontId="7" fillId="0" borderId="0" xfId="0" applyFont="1"/>
    <xf numFmtId="0" fontId="7" fillId="0" borderId="0" xfId="0" applyFont="1" applyAlignment="1">
      <alignment wrapText="1"/>
    </xf>
    <xf numFmtId="0" fontId="12" fillId="0" borderId="0" xfId="0" applyFont="1" applyAlignment="1">
      <alignment wrapText="1"/>
    </xf>
    <xf numFmtId="3" fontId="8" fillId="0" borderId="2" xfId="3" applyNumberFormat="1" applyFont="1" applyBorder="1" applyAlignment="1">
      <alignment horizontal="right" wrapText="1"/>
    </xf>
    <xf numFmtId="0" fontId="6" fillId="0" borderId="0" xfId="0" applyFont="1" applyAlignment="1">
      <alignment horizontal="center"/>
    </xf>
    <xf numFmtId="164" fontId="8" fillId="0" borderId="0" xfId="2" applyNumberFormat="1" applyFon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3" fontId="8" fillId="0" borderId="2" xfId="0" applyNumberFormat="1" applyFont="1" applyBorder="1"/>
    <xf numFmtId="3" fontId="8" fillId="0" borderId="8" xfId="0" applyNumberFormat="1" applyFont="1" applyBorder="1" applyAlignment="1">
      <alignment vertical="center"/>
    </xf>
    <xf numFmtId="0" fontId="14" fillId="0" borderId="8" xfId="0" applyFont="1" applyBorder="1" applyAlignment="1">
      <alignment wrapText="1"/>
    </xf>
    <xf numFmtId="0" fontId="0" fillId="0" borderId="0" xfId="0" applyAlignment="1">
      <alignment vertical="top"/>
    </xf>
    <xf numFmtId="3" fontId="8" fillId="0" borderId="2" xfId="0" applyNumberFormat="1" applyFont="1" applyBorder="1" applyAlignment="1">
      <alignment vertical="center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Alignment="1">
      <alignment vertical="center"/>
    </xf>
    <xf numFmtId="0" fontId="0" fillId="0" borderId="4" xfId="0" applyBorder="1" applyAlignment="1">
      <alignment horizontal="center" vertical="top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7" fillId="0" borderId="0" xfId="0" applyFont="1"/>
    <xf numFmtId="43" fontId="17" fillId="0" borderId="0" xfId="0" applyNumberFormat="1" applyFont="1"/>
    <xf numFmtId="0" fontId="17" fillId="0" borderId="0" xfId="0" applyFont="1" applyAlignment="1">
      <alignment horizontal="left"/>
    </xf>
    <xf numFmtId="0" fontId="17" fillId="6" borderId="0" xfId="0" applyFont="1" applyFill="1" applyAlignment="1">
      <alignment horizontal="left"/>
    </xf>
    <xf numFmtId="0" fontId="17" fillId="6" borderId="0" xfId="0" applyFont="1" applyFill="1"/>
    <xf numFmtId="43" fontId="17" fillId="6" borderId="0" xfId="0" applyNumberFormat="1" applyFont="1" applyFill="1" applyAlignment="1">
      <alignment horizontal="center"/>
    </xf>
    <xf numFmtId="10" fontId="17" fillId="0" borderId="0" xfId="0" applyNumberFormat="1" applyFont="1"/>
    <xf numFmtId="10" fontId="17" fillId="6" borderId="0" xfId="0" applyNumberFormat="1" applyFont="1" applyFill="1" applyAlignment="1">
      <alignment horizontal="center"/>
    </xf>
    <xf numFmtId="0" fontId="17" fillId="0" borderId="5" xfId="0" applyFont="1" applyBorder="1"/>
    <xf numFmtId="43" fontId="15" fillId="0" borderId="5" xfId="0" applyNumberFormat="1" applyFont="1" applyBorder="1"/>
    <xf numFmtId="0" fontId="17" fillId="2" borderId="0" xfId="0" applyFont="1" applyFill="1"/>
    <xf numFmtId="43" fontId="17" fillId="2" borderId="0" xfId="0" applyNumberFormat="1" applyFont="1" applyFill="1"/>
    <xf numFmtId="10" fontId="17" fillId="2" borderId="0" xfId="0" applyNumberFormat="1" applyFont="1" applyFill="1"/>
    <xf numFmtId="10" fontId="15" fillId="0" borderId="5" xfId="0" applyNumberFormat="1" applyFont="1" applyBorder="1"/>
    <xf numFmtId="49" fontId="10" fillId="3" borderId="0" xfId="0" applyNumberFormat="1" applyFont="1" applyFill="1" applyAlignment="1">
      <alignment horizontal="left" indent="2"/>
    </xf>
    <xf numFmtId="49" fontId="10" fillId="4" borderId="0" xfId="0" applyNumberFormat="1" applyFont="1" applyFill="1" applyAlignment="1">
      <alignment horizontal="left" indent="2"/>
    </xf>
    <xf numFmtId="10" fontId="11" fillId="0" borderId="5" xfId="0" applyNumberFormat="1" applyFont="1" applyBorder="1" applyAlignment="1">
      <alignment horizontal="right" vertical="center"/>
    </xf>
    <xf numFmtId="10" fontId="10" fillId="2" borderId="0" xfId="0" applyNumberFormat="1" applyFont="1" applyFill="1" applyAlignment="1">
      <alignment horizontal="right"/>
    </xf>
    <xf numFmtId="10" fontId="10" fillId="3" borderId="0" xfId="0" applyNumberFormat="1" applyFont="1" applyFill="1" applyAlignment="1">
      <alignment horizontal="right"/>
    </xf>
    <xf numFmtId="10" fontId="10" fillId="4" borderId="0" xfId="0" applyNumberFormat="1" applyFont="1" applyFill="1" applyAlignment="1">
      <alignment horizontal="right"/>
    </xf>
    <xf numFmtId="10" fontId="11" fillId="2" borderId="0" xfId="0" applyNumberFormat="1" applyFont="1" applyFill="1" applyAlignment="1">
      <alignment horizontal="right"/>
    </xf>
    <xf numFmtId="10" fontId="11" fillId="3" borderId="0" xfId="0" applyNumberFormat="1" applyFont="1" applyFill="1" applyAlignment="1">
      <alignment horizontal="right"/>
    </xf>
    <xf numFmtId="10" fontId="11" fillId="4" borderId="0" xfId="0" applyNumberFormat="1" applyFont="1" applyFill="1" applyAlignment="1">
      <alignment horizontal="right"/>
    </xf>
    <xf numFmtId="0" fontId="8" fillId="0" borderId="8" xfId="1" applyFont="1" applyBorder="1" applyAlignment="1">
      <alignment horizontal="center" vertical="center"/>
    </xf>
    <xf numFmtId="166" fontId="7" fillId="0" borderId="2" xfId="1" applyNumberFormat="1" applyFont="1" applyBorder="1"/>
    <xf numFmtId="166" fontId="7" fillId="0" borderId="2" xfId="3" applyNumberFormat="1" applyFont="1" applyBorder="1" applyAlignment="1">
      <alignment horizontal="right" wrapText="1"/>
    </xf>
    <xf numFmtId="166" fontId="7" fillId="0" borderId="2" xfId="1" applyNumberFormat="1" applyFont="1" applyBorder="1" applyAlignment="1">
      <alignment horizontal="right"/>
    </xf>
    <xf numFmtId="166" fontId="7" fillId="0" borderId="2" xfId="3" applyNumberFormat="1" applyFont="1" applyBorder="1" applyAlignment="1">
      <alignment horizontal="right"/>
    </xf>
    <xf numFmtId="166" fontId="8" fillId="0" borderId="0" xfId="2" applyNumberFormat="1" applyFont="1" applyAlignment="1">
      <alignment horizontal="left" wrapText="1"/>
    </xf>
    <xf numFmtId="166" fontId="7" fillId="0" borderId="0" xfId="3" applyNumberFormat="1" applyFont="1" applyAlignment="1">
      <alignment horizontal="right" wrapText="1"/>
    </xf>
    <xf numFmtId="166" fontId="7" fillId="0" borderId="1" xfId="1" applyNumberFormat="1" applyFont="1" applyBorder="1" applyAlignment="1">
      <alignment horizontal="left"/>
    </xf>
    <xf numFmtId="166" fontId="8" fillId="0" borderId="3" xfId="3" quotePrefix="1" applyNumberFormat="1" applyFont="1" applyBorder="1" applyAlignment="1">
      <alignment horizontal="center" vertical="center" wrapText="1"/>
    </xf>
    <xf numFmtId="166" fontId="8" fillId="0" borderId="2" xfId="3" applyNumberFormat="1" applyFont="1" applyBorder="1" applyAlignment="1">
      <alignment horizontal="center" vertical="center" wrapText="1"/>
    </xf>
    <xf numFmtId="166" fontId="7" fillId="0" borderId="8" xfId="3" applyNumberFormat="1" applyFont="1" applyBorder="1" applyAlignment="1">
      <alignment horizontal="right" wrapText="1"/>
    </xf>
    <xf numFmtId="166" fontId="7" fillId="0" borderId="8" xfId="1" applyNumberFormat="1" applyFont="1" applyBorder="1" applyAlignment="1">
      <alignment horizontal="right"/>
    </xf>
    <xf numFmtId="166" fontId="7" fillId="0" borderId="19" xfId="0" applyNumberFormat="1" applyFont="1" applyBorder="1" applyAlignment="1" applyProtection="1">
      <alignment horizontal="right" shrinkToFit="1"/>
      <protection hidden="1"/>
    </xf>
    <xf numFmtId="166" fontId="7" fillId="0" borderId="0" xfId="2" quotePrefix="1" applyNumberFormat="1" applyFont="1" applyAlignment="1">
      <alignment horizontal="left" wrapText="1"/>
    </xf>
    <xf numFmtId="166" fontId="7" fillId="0" borderId="0" xfId="1" applyNumberFormat="1" applyFont="1" applyAlignment="1">
      <alignment horizontal="right"/>
    </xf>
    <xf numFmtId="0" fontId="2" fillId="0" borderId="0" xfId="0" applyFont="1"/>
    <xf numFmtId="0" fontId="17" fillId="0" borderId="0" xfId="0" applyFont="1" applyAlignment="1">
      <alignment vertical="center"/>
    </xf>
    <xf numFmtId="49" fontId="17" fillId="0" borderId="0" xfId="0" applyNumberFormat="1" applyFont="1" applyAlignment="1">
      <alignment horizontal="left" vertical="center"/>
    </xf>
    <xf numFmtId="0" fontId="17" fillId="0" borderId="0" xfId="0" applyFont="1" applyAlignment="1">
      <alignment vertical="center" wrapText="1"/>
    </xf>
    <xf numFmtId="43" fontId="17" fillId="0" borderId="0" xfId="0" applyNumberFormat="1" applyFont="1" applyAlignment="1">
      <alignment vertical="center"/>
    </xf>
    <xf numFmtId="10" fontId="17" fillId="0" borderId="0" xfId="0" applyNumberFormat="1" applyFont="1" applyAlignment="1">
      <alignment vertical="center"/>
    </xf>
    <xf numFmtId="49" fontId="17" fillId="3" borderId="0" xfId="0" applyNumberFormat="1" applyFont="1" applyFill="1" applyAlignment="1">
      <alignment horizontal="left" vertical="center"/>
    </xf>
    <xf numFmtId="0" fontId="17" fillId="3" borderId="0" xfId="0" applyFont="1" applyFill="1" applyAlignment="1">
      <alignment vertical="center"/>
    </xf>
    <xf numFmtId="43" fontId="17" fillId="3" borderId="0" xfId="0" applyNumberFormat="1" applyFont="1" applyFill="1" applyAlignment="1">
      <alignment vertical="center"/>
    </xf>
    <xf numFmtId="10" fontId="17" fillId="3" borderId="0" xfId="0" applyNumberFormat="1" applyFont="1" applyFill="1" applyAlignment="1">
      <alignment vertical="center"/>
    </xf>
    <xf numFmtId="49" fontId="17" fillId="4" borderId="0" xfId="0" applyNumberFormat="1" applyFont="1" applyFill="1" applyAlignment="1">
      <alignment horizontal="left" vertical="center"/>
    </xf>
    <xf numFmtId="0" fontId="17" fillId="4" borderId="0" xfId="0" applyFont="1" applyFill="1" applyAlignment="1">
      <alignment vertical="center"/>
    </xf>
    <xf numFmtId="43" fontId="17" fillId="4" borderId="0" xfId="0" applyNumberFormat="1" applyFont="1" applyFill="1" applyAlignment="1">
      <alignment vertical="center"/>
    </xf>
    <xf numFmtId="10" fontId="17" fillId="4" borderId="0" xfId="0" applyNumberFormat="1" applyFont="1" applyFill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vertical="center"/>
    </xf>
    <xf numFmtId="43" fontId="15" fillId="0" borderId="5" xfId="0" applyNumberFormat="1" applyFont="1" applyBorder="1" applyAlignment="1">
      <alignment vertical="center"/>
    </xf>
    <xf numFmtId="10" fontId="15" fillId="0" borderId="5" xfId="0" applyNumberFormat="1" applyFont="1" applyBorder="1" applyAlignment="1">
      <alignment vertical="center"/>
    </xf>
    <xf numFmtId="0" fontId="16" fillId="5" borderId="0" xfId="0" applyFont="1" applyFill="1" applyAlignment="1">
      <alignment horizontal="left" vertical="center"/>
    </xf>
    <xf numFmtId="0" fontId="16" fillId="5" borderId="0" xfId="0" applyFont="1" applyFill="1" applyAlignment="1">
      <alignment vertical="center"/>
    </xf>
    <xf numFmtId="43" fontId="16" fillId="5" borderId="0" xfId="0" applyNumberFormat="1" applyFont="1" applyFill="1" applyAlignment="1">
      <alignment vertical="center"/>
    </xf>
    <xf numFmtId="10" fontId="16" fillId="5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43" fontId="17" fillId="2" borderId="0" xfId="0" applyNumberFormat="1" applyFont="1" applyFill="1" applyAlignment="1">
      <alignment vertical="center"/>
    </xf>
    <xf numFmtId="10" fontId="17" fillId="2" borderId="0" xfId="0" applyNumberFormat="1" applyFont="1" applyFill="1" applyAlignment="1">
      <alignment vertical="center"/>
    </xf>
    <xf numFmtId="0" fontId="17" fillId="0" borderId="0" xfId="0" applyFont="1" applyAlignment="1">
      <alignment horizontal="left" vertical="center"/>
    </xf>
    <xf numFmtId="0" fontId="17" fillId="3" borderId="0" xfId="0" applyFont="1" applyFill="1" applyAlignment="1">
      <alignment vertical="center" wrapText="1"/>
    </xf>
    <xf numFmtId="0" fontId="17" fillId="4" borderId="0" xfId="0" applyFont="1" applyFill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6" fillId="5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0" fillId="0" borderId="0" xfId="0" applyAlignment="1">
      <alignment vertical="top" wrapText="1"/>
    </xf>
    <xf numFmtId="0" fontId="17" fillId="7" borderId="0" xfId="0" applyFont="1" applyFill="1" applyAlignment="1">
      <alignment horizontal="left" indent="2"/>
    </xf>
    <xf numFmtId="0" fontId="10" fillId="7" borderId="0" xfId="0" applyFont="1" applyFill="1" applyAlignment="1">
      <alignment horizontal="center"/>
    </xf>
    <xf numFmtId="43" fontId="10" fillId="7" borderId="0" xfId="0" applyNumberFormat="1" applyFont="1" applyFill="1" applyAlignment="1">
      <alignment horizontal="right"/>
    </xf>
    <xf numFmtId="10" fontId="10" fillId="7" borderId="0" xfId="0" applyNumberFormat="1" applyFont="1" applyFill="1" applyAlignment="1">
      <alignment horizontal="right"/>
    </xf>
    <xf numFmtId="0" fontId="17" fillId="7" borderId="0" xfId="0" applyFont="1" applyFill="1"/>
    <xf numFmtId="0" fontId="16" fillId="5" borderId="20" xfId="0" applyFont="1" applyFill="1" applyBorder="1" applyAlignment="1">
      <alignment horizontal="left" indent="1"/>
    </xf>
    <xf numFmtId="0" fontId="16" fillId="5" borderId="21" xfId="0" applyFont="1" applyFill="1" applyBorder="1"/>
    <xf numFmtId="43" fontId="16" fillId="5" borderId="22" xfId="0" applyNumberFormat="1" applyFont="1" applyFill="1" applyBorder="1"/>
    <xf numFmtId="0" fontId="7" fillId="0" borderId="8" xfId="2" applyFont="1" applyBorder="1" applyAlignment="1">
      <alignment horizontal="left" vertical="top" wrapText="1" indent="1"/>
    </xf>
    <xf numFmtId="0" fontId="7" fillId="0" borderId="8" xfId="2" applyFont="1" applyBorder="1" applyAlignment="1">
      <alignment horizontal="left" wrapText="1" indent="1"/>
    </xf>
    <xf numFmtId="0" fontId="17" fillId="0" borderId="21" xfId="0" applyFont="1" applyBorder="1" applyAlignment="1">
      <alignment horizontal="left"/>
    </xf>
    <xf numFmtId="0" fontId="17" fillId="0" borderId="22" xfId="0" applyFont="1" applyBorder="1" applyAlignment="1">
      <alignment horizontal="left" indent="3"/>
    </xf>
    <xf numFmtId="43" fontId="17" fillId="0" borderId="22" xfId="0" applyNumberFormat="1" applyFont="1" applyBorder="1"/>
    <xf numFmtId="0" fontId="2" fillId="0" borderId="0" xfId="0" applyFont="1" applyAlignment="1">
      <alignment horizontal="center"/>
    </xf>
    <xf numFmtId="0" fontId="20" fillId="0" borderId="0" xfId="0" applyFont="1"/>
    <xf numFmtId="0" fontId="0" fillId="0" borderId="8" xfId="0" applyBorder="1" applyAlignment="1">
      <alignment horizontal="center" vertical="center" wrapText="1"/>
    </xf>
    <xf numFmtId="0" fontId="17" fillId="7" borderId="0" xfId="0" applyFont="1" applyFill="1" applyAlignment="1">
      <alignment vertical="center"/>
    </xf>
    <xf numFmtId="0" fontId="17" fillId="7" borderId="0" xfId="0" applyFont="1" applyFill="1" applyAlignment="1">
      <alignment vertical="center" wrapText="1"/>
    </xf>
    <xf numFmtId="43" fontId="17" fillId="7" borderId="0" xfId="0" applyNumberFormat="1" applyFont="1" applyFill="1" applyAlignment="1">
      <alignment vertical="center"/>
    </xf>
    <xf numFmtId="10" fontId="17" fillId="7" borderId="0" xfId="0" applyNumberFormat="1" applyFont="1" applyFill="1" applyAlignment="1">
      <alignment vertical="center"/>
    </xf>
    <xf numFmtId="43" fontId="11" fillId="7" borderId="0" xfId="0" applyNumberFormat="1" applyFont="1" applyFill="1" applyAlignment="1">
      <alignment horizontal="right"/>
    </xf>
    <xf numFmtId="10" fontId="11" fillId="7" borderId="0" xfId="0" applyNumberFormat="1" applyFont="1" applyFill="1" applyAlignment="1">
      <alignment horizontal="right"/>
    </xf>
    <xf numFmtId="166" fontId="8" fillId="0" borderId="2" xfId="3" applyNumberFormat="1" applyFont="1" applyBorder="1" applyAlignment="1">
      <alignment horizontal="right"/>
    </xf>
    <xf numFmtId="49" fontId="10" fillId="8" borderId="0" xfId="0" applyNumberFormat="1" applyFont="1" applyFill="1" applyAlignment="1">
      <alignment horizontal="left" indent="2"/>
    </xf>
    <xf numFmtId="0" fontId="10" fillId="8" borderId="0" xfId="0" applyFont="1" applyFill="1" applyAlignment="1">
      <alignment horizontal="center"/>
    </xf>
    <xf numFmtId="43" fontId="10" fillId="8" borderId="0" xfId="0" applyNumberFormat="1" applyFont="1" applyFill="1" applyAlignment="1">
      <alignment horizontal="right"/>
    </xf>
    <xf numFmtId="10" fontId="10" fillId="8" borderId="0" xfId="0" applyNumberFormat="1" applyFont="1" applyFill="1" applyAlignment="1">
      <alignment horizontal="right"/>
    </xf>
    <xf numFmtId="43" fontId="11" fillId="8" borderId="0" xfId="0" applyNumberFormat="1" applyFont="1" applyFill="1" applyAlignment="1">
      <alignment horizontal="right"/>
    </xf>
    <xf numFmtId="10" fontId="11" fillId="8" borderId="0" xfId="0" applyNumberFormat="1" applyFont="1" applyFill="1" applyAlignment="1">
      <alignment horizontal="right"/>
    </xf>
    <xf numFmtId="49" fontId="17" fillId="8" borderId="0" xfId="0" applyNumberFormat="1" applyFont="1" applyFill="1" applyAlignment="1">
      <alignment horizontal="left" vertical="center"/>
    </xf>
    <xf numFmtId="0" fontId="17" fillId="8" borderId="0" xfId="0" applyFont="1" applyFill="1" applyAlignment="1">
      <alignment vertical="center"/>
    </xf>
    <xf numFmtId="0" fontId="17" fillId="8" borderId="0" xfId="0" applyFont="1" applyFill="1" applyAlignment="1">
      <alignment vertical="center" wrapText="1"/>
    </xf>
    <xf numFmtId="43" fontId="17" fillId="8" borderId="0" xfId="0" applyNumberFormat="1" applyFont="1" applyFill="1" applyAlignment="1">
      <alignment vertical="center"/>
    </xf>
    <xf numFmtId="10" fontId="17" fillId="8" borderId="0" xfId="0" applyNumberFormat="1" applyFont="1" applyFill="1" applyAlignment="1">
      <alignment vertical="center"/>
    </xf>
    <xf numFmtId="0" fontId="16" fillId="5" borderId="0" xfId="0" applyFont="1" applyFill="1" applyAlignment="1">
      <alignment horizontal="left" vertical="center" indent="1"/>
    </xf>
    <xf numFmtId="49" fontId="10" fillId="8" borderId="0" xfId="0" applyNumberFormat="1" applyFont="1" applyFill="1"/>
    <xf numFmtId="3" fontId="0" fillId="0" borderId="0" xfId="0" applyNumberFormat="1"/>
    <xf numFmtId="43" fontId="0" fillId="0" borderId="0" xfId="0" applyNumberFormat="1" applyAlignment="1">
      <alignment vertical="top"/>
    </xf>
    <xf numFmtId="9" fontId="7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164" fontId="7" fillId="0" borderId="0" xfId="2" applyNumberFormat="1" applyFont="1" applyAlignment="1">
      <alignment horizontal="left" wrapText="1"/>
    </xf>
    <xf numFmtId="164" fontId="7" fillId="0" borderId="0" xfId="2" applyNumberFormat="1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164" fontId="7" fillId="0" borderId="0" xfId="2" applyNumberFormat="1" applyFont="1" applyAlignment="1">
      <alignment vertical="center" wrapText="1"/>
    </xf>
    <xf numFmtId="164" fontId="6" fillId="0" borderId="0" xfId="2" quotePrefix="1" applyNumberFormat="1" applyFont="1" applyAlignment="1">
      <alignment horizontal="center" wrapText="1"/>
    </xf>
    <xf numFmtId="164" fontId="6" fillId="0" borderId="0" xfId="2" applyNumberFormat="1" applyFont="1" applyAlignment="1">
      <alignment horizontal="center" wrapText="1"/>
    </xf>
    <xf numFmtId="0" fontId="12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49" fontId="12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0" fillId="0" borderId="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3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0" fillId="0" borderId="1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8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4">
    <cellStyle name="Normal" xfId="0" builtinId="0"/>
    <cellStyle name="Obično_1Prihodi-rashodi2004" xfId="2"/>
    <cellStyle name="Obično_obračun 2009 prva strana" xfId="1"/>
    <cellStyle name="Obično_opći dio proračuna - samo grad-dva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27"/>
  <sheetViews>
    <sheetView showGridLines="0" zoomScaleNormal="100" workbookViewId="0">
      <selection activeCell="E16" sqref="E16"/>
    </sheetView>
  </sheetViews>
  <sheetFormatPr defaultRowHeight="15"/>
  <sheetData>
    <row r="1" spans="2:6">
      <c r="B1" s="110" t="s">
        <v>44</v>
      </c>
    </row>
    <row r="2" spans="2:6">
      <c r="B2" s="110" t="s">
        <v>156</v>
      </c>
    </row>
    <row r="3" spans="2:6">
      <c r="B3" t="s">
        <v>45</v>
      </c>
    </row>
    <row r="4" spans="2:6">
      <c r="B4" t="s">
        <v>12</v>
      </c>
    </row>
    <row r="5" spans="2:6">
      <c r="B5" t="s">
        <v>46</v>
      </c>
    </row>
    <row r="8" spans="2:6">
      <c r="B8" t="s">
        <v>154</v>
      </c>
    </row>
    <row r="9" spans="2:6">
      <c r="B9" t="s">
        <v>155</v>
      </c>
    </row>
    <row r="11" spans="2:6">
      <c r="B11" t="s">
        <v>149</v>
      </c>
    </row>
    <row r="13" spans="2:6">
      <c r="F13" t="s">
        <v>159</v>
      </c>
    </row>
    <row r="14" spans="2:6">
      <c r="F14" t="s">
        <v>160</v>
      </c>
    </row>
    <row r="18" spans="2:9">
      <c r="B18" t="s">
        <v>116</v>
      </c>
    </row>
    <row r="21" spans="2:9" ht="15" customHeight="1">
      <c r="B21" s="185" t="s">
        <v>117</v>
      </c>
      <c r="C21" s="185"/>
      <c r="D21" s="185"/>
      <c r="E21" s="185"/>
      <c r="F21" s="185"/>
      <c r="G21" s="185"/>
      <c r="H21" s="185"/>
      <c r="I21" s="185"/>
    </row>
    <row r="22" spans="2:9" ht="15" customHeight="1">
      <c r="B22" s="42"/>
      <c r="C22" s="42"/>
      <c r="D22" s="42"/>
      <c r="E22" s="42"/>
      <c r="F22" s="42"/>
      <c r="G22" s="42"/>
      <c r="H22" s="42"/>
      <c r="I22" s="42"/>
    </row>
    <row r="23" spans="2:9" s="12" customFormat="1" ht="30" customHeight="1">
      <c r="B23" s="186" t="s">
        <v>100</v>
      </c>
      <c r="C23" s="186"/>
      <c r="D23" s="186"/>
      <c r="E23" s="186"/>
      <c r="F23" s="186"/>
      <c r="G23" s="186"/>
      <c r="H23" s="186"/>
      <c r="I23" s="186"/>
    </row>
    <row r="24" spans="2:9" s="12" customFormat="1" ht="30" customHeight="1">
      <c r="B24" s="186" t="s">
        <v>25</v>
      </c>
      <c r="C24" s="186"/>
      <c r="D24" s="186"/>
      <c r="E24" s="186"/>
      <c r="F24" s="186"/>
      <c r="G24" s="186"/>
      <c r="H24" s="186"/>
      <c r="I24" s="186"/>
    </row>
    <row r="25" spans="2:9" s="12" customFormat="1" ht="30" customHeight="1">
      <c r="B25" s="186" t="s">
        <v>24</v>
      </c>
      <c r="C25" s="186"/>
      <c r="D25" s="186"/>
      <c r="E25" s="186"/>
      <c r="F25" s="186"/>
      <c r="G25" s="186"/>
      <c r="H25" s="186"/>
      <c r="I25" s="186"/>
    </row>
    <row r="26" spans="2:9" s="12" customFormat="1" ht="30" customHeight="1">
      <c r="B26" s="188" t="s">
        <v>101</v>
      </c>
      <c r="C26" s="188"/>
      <c r="D26" s="188"/>
      <c r="E26" s="188"/>
      <c r="F26" s="188"/>
      <c r="G26" s="188"/>
      <c r="H26" s="188"/>
      <c r="I26" s="188"/>
    </row>
    <row r="27" spans="2:9" s="12" customFormat="1" ht="30" customHeight="1">
      <c r="B27" s="187" t="s">
        <v>26</v>
      </c>
      <c r="C27" s="187"/>
      <c r="D27" s="187"/>
      <c r="E27" s="187"/>
      <c r="F27" s="187"/>
      <c r="G27" s="187"/>
      <c r="H27" s="187"/>
      <c r="I27" s="187"/>
    </row>
  </sheetData>
  <mergeCells count="6">
    <mergeCell ref="B21:I21"/>
    <mergeCell ref="B23:I23"/>
    <mergeCell ref="B27:I27"/>
    <mergeCell ref="B24:I24"/>
    <mergeCell ref="B25:I25"/>
    <mergeCell ref="B26:I2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H30"/>
  <sheetViews>
    <sheetView topLeftCell="A7" zoomScaleNormal="100" workbookViewId="0">
      <selection activeCell="E30" sqref="E30"/>
    </sheetView>
  </sheetViews>
  <sheetFormatPr defaultRowHeight="15"/>
  <cols>
    <col min="2" max="2" width="37.5703125" customWidth="1"/>
    <col min="3" max="3" width="14.140625" customWidth="1"/>
    <col min="4" max="4" width="13.85546875" customWidth="1"/>
    <col min="5" max="5" width="13" customWidth="1"/>
    <col min="6" max="6" width="13.140625" customWidth="1"/>
  </cols>
  <sheetData>
    <row r="1" spans="2:8">
      <c r="B1" s="3"/>
      <c r="C1" s="3"/>
      <c r="D1" s="4"/>
      <c r="E1" s="4"/>
      <c r="F1" s="4"/>
      <c r="H1" s="2"/>
    </row>
    <row r="2" spans="2:8" ht="30.75" customHeight="1">
      <c r="B2" s="189" t="str">
        <f>UPPER('Prva strana '!B23:I23)</f>
        <v>1. RAČUN PRIHODA I RASHODA, RAČUN FINANCIRANJA, RASPOLOŽIVIH SREDSTVA IZ PRETHODNIH
    GODINA, TE  REZULTAT POSLOVANJA</v>
      </c>
      <c r="C2" s="190"/>
      <c r="D2" s="190"/>
      <c r="E2" s="190"/>
      <c r="F2" s="190"/>
      <c r="H2" s="2"/>
    </row>
    <row r="3" spans="2:8">
      <c r="B3" s="1"/>
      <c r="C3" s="1"/>
      <c r="D3" s="1"/>
      <c r="E3" s="1"/>
      <c r="F3" s="1"/>
    </row>
    <row r="4" spans="2:8">
      <c r="B4" s="5" t="s">
        <v>13</v>
      </c>
      <c r="C4" s="5"/>
      <c r="D4" s="5"/>
      <c r="E4" s="5"/>
      <c r="F4" s="5"/>
    </row>
    <row r="5" spans="2:8" s="12" customFormat="1" ht="45">
      <c r="B5" s="6" t="s">
        <v>0</v>
      </c>
      <c r="C5" s="10" t="s">
        <v>102</v>
      </c>
      <c r="D5" s="10" t="s">
        <v>118</v>
      </c>
      <c r="E5" s="10" t="s">
        <v>119</v>
      </c>
      <c r="F5" s="11" t="s">
        <v>1</v>
      </c>
    </row>
    <row r="6" spans="2:8">
      <c r="B6" s="27" t="s">
        <v>2</v>
      </c>
      <c r="C6" s="98">
        <v>4603222.4300000025</v>
      </c>
      <c r="D6" s="97">
        <f>+'Plan i izvršenje'!E8</f>
        <v>6756452</v>
      </c>
      <c r="E6" s="97">
        <f>+'Plan i izvršenje'!F8</f>
        <v>6189747.0100000026</v>
      </c>
      <c r="F6" s="98">
        <f>IF(D6&lt;&gt;0,(E6/D6)*100,"")</f>
        <v>91.612387833140858</v>
      </c>
    </row>
    <row r="7" spans="2:8" ht="30">
      <c r="B7" s="27" t="s">
        <v>3</v>
      </c>
      <c r="C7" s="98">
        <v>0</v>
      </c>
      <c r="D7" s="97">
        <v>0</v>
      </c>
      <c r="E7" s="98">
        <v>0</v>
      </c>
      <c r="F7" s="98" t="str">
        <f t="shared" ref="F7:F10" si="0">IF(D7&lt;&gt;0,(E7/D7)*100,"")</f>
        <v/>
      </c>
    </row>
    <row r="8" spans="2:8">
      <c r="B8" s="28" t="s">
        <v>4</v>
      </c>
      <c r="C8" s="98">
        <v>4374428.8099999987</v>
      </c>
      <c r="D8" s="97">
        <f>+'Plan i izvršenje'!E14-D9</f>
        <v>6364928</v>
      </c>
      <c r="E8" s="97">
        <f>+'Plan i izvršenje'!F14-E9</f>
        <v>5742047.7000000011</v>
      </c>
      <c r="F8" s="98">
        <f t="shared" si="0"/>
        <v>90.213867305333238</v>
      </c>
    </row>
    <row r="9" spans="2:8" ht="30">
      <c r="B9" s="28" t="s">
        <v>5</v>
      </c>
      <c r="C9" s="98">
        <v>305123.31999999995</v>
      </c>
      <c r="D9" s="97">
        <f>+'Plan i izvršenje'!E175+'Plan i izvršenje'!E170+'Plan i izvršenje'!E168+'Plan i izvršenje'!E94</f>
        <v>464200</v>
      </c>
      <c r="E9" s="97">
        <f>+'Plan i izvršenje'!F175+'Plan i izvršenje'!F170+'Plan i izvršenje'!F168+'Plan i izvršenje'!F94</f>
        <v>451609.77</v>
      </c>
      <c r="F9" s="98">
        <f t="shared" si="0"/>
        <v>97.287757432141319</v>
      </c>
    </row>
    <row r="10" spans="2:8">
      <c r="B10" s="29" t="s">
        <v>6</v>
      </c>
      <c r="C10" s="99">
        <v>-76329.699999996112</v>
      </c>
      <c r="D10" s="99">
        <f>+D6+D7-D8-D9</f>
        <v>-72676</v>
      </c>
      <c r="E10" s="99">
        <f t="shared" ref="E10" si="1">+E6+E7-E8-E9</f>
        <v>-3910.4599999985658</v>
      </c>
      <c r="F10" s="98">
        <f t="shared" si="0"/>
        <v>5.3806758764909546</v>
      </c>
    </row>
    <row r="11" spans="2:8">
      <c r="B11" s="30"/>
      <c r="C11" s="100"/>
      <c r="D11" s="101"/>
      <c r="E11" s="101"/>
      <c r="F11" s="101"/>
    </row>
    <row r="12" spans="2:8">
      <c r="B12" s="5" t="s">
        <v>82</v>
      </c>
      <c r="C12" s="102"/>
      <c r="D12" s="102"/>
      <c r="E12" s="102"/>
      <c r="F12" s="102"/>
    </row>
    <row r="13" spans="2:8" ht="45">
      <c r="B13" s="95" t="s">
        <v>0</v>
      </c>
      <c r="C13" s="103" t="s">
        <v>102</v>
      </c>
      <c r="D13" s="10" t="str">
        <f>+D5</f>
        <v>Plan
 2018.</v>
      </c>
      <c r="E13" s="10" t="str">
        <f>+E5</f>
        <v>Izvršenje 
2018.</v>
      </c>
      <c r="F13" s="104" t="s">
        <v>1</v>
      </c>
    </row>
    <row r="14" spans="2:8">
      <c r="B14" s="27" t="s">
        <v>77</v>
      </c>
      <c r="C14" s="106"/>
      <c r="D14" s="105"/>
      <c r="E14" s="106"/>
      <c r="F14" s="98" t="str">
        <f t="shared" ref="F14:F16" si="2">IF(D14&lt;&gt;0,(E14/D14)*100,"")</f>
        <v/>
      </c>
    </row>
    <row r="15" spans="2:8">
      <c r="B15" s="151" t="s">
        <v>78</v>
      </c>
      <c r="C15" s="107"/>
      <c r="D15" s="105"/>
      <c r="E15" s="107"/>
      <c r="F15" s="98" t="str">
        <f t="shared" si="2"/>
        <v/>
      </c>
    </row>
    <row r="16" spans="2:8">
      <c r="B16" s="152" t="s">
        <v>79</v>
      </c>
      <c r="C16" s="105"/>
      <c r="D16" s="105"/>
      <c r="E16" s="105"/>
      <c r="F16" s="98" t="str">
        <f t="shared" si="2"/>
        <v/>
      </c>
    </row>
    <row r="17" spans="2:6">
      <c r="B17" s="30"/>
      <c r="C17" s="100"/>
      <c r="D17" s="101"/>
      <c r="E17" s="101"/>
      <c r="F17" s="101"/>
    </row>
    <row r="18" spans="2:6">
      <c r="B18" s="36" t="s">
        <v>80</v>
      </c>
      <c r="C18" s="102"/>
      <c r="D18" s="102"/>
      <c r="E18" s="102"/>
      <c r="F18" s="102"/>
    </row>
    <row r="19" spans="2:6" s="12" customFormat="1" ht="45">
      <c r="B19" s="31" t="s">
        <v>7</v>
      </c>
      <c r="C19" s="103" t="s">
        <v>102</v>
      </c>
      <c r="D19" s="10" t="str">
        <f>+D5</f>
        <v>Plan
 2018.</v>
      </c>
      <c r="E19" s="10" t="str">
        <f>+E13</f>
        <v>Izvršenje 
2018.</v>
      </c>
      <c r="F19" s="104" t="s">
        <v>1</v>
      </c>
    </row>
    <row r="20" spans="2:6">
      <c r="B20" s="32" t="str">
        <f>IF(E20&gt;0,"Višak prihoda poslovanja","Manjak prihoda poslovanja")</f>
        <v>Višak prihoda poslovanja</v>
      </c>
      <c r="C20" s="97">
        <v>228793.62000000384</v>
      </c>
      <c r="D20" s="97">
        <f>+D6-D8</f>
        <v>391524</v>
      </c>
      <c r="E20" s="97">
        <f>+E6-E8</f>
        <v>447699.31000000145</v>
      </c>
      <c r="F20" s="98">
        <f t="shared" ref="F20" si="3">IF(D20&lt;&gt;0,(E20/D20)*100,"")</f>
        <v>114.34785862424819</v>
      </c>
    </row>
    <row r="21" spans="2:6" ht="30">
      <c r="B21" s="27" t="str">
        <f>IF(E21&gt;0,"Višak prihoda od nefinancijske imovine","Manjak prihoda od nefinancijske imovine")</f>
        <v>Manjak prihoda od nefinancijske imovine</v>
      </c>
      <c r="C21" s="97">
        <v>-305123.31999999995</v>
      </c>
      <c r="D21" s="97">
        <f>-D9</f>
        <v>-464200</v>
      </c>
      <c r="E21" s="97">
        <f>-E9</f>
        <v>-451609.77</v>
      </c>
      <c r="F21" s="98">
        <f>IF(D21&lt;&gt;0,(E21/D21)*100,"")</f>
        <v>97.287757432141319</v>
      </c>
    </row>
    <row r="22" spans="2:6" ht="30">
      <c r="B22" s="33" t="str">
        <f>IF(E22&gt;0,"Višak prihoda iz proračuna predhodne godine","Manjak prihoda iz proračuna prethodne godine")</f>
        <v>Višak prihoda iz proračuna predhodne godine</v>
      </c>
      <c r="C22" s="97">
        <v>94722.78</v>
      </c>
      <c r="D22" s="97">
        <f>+C20+C21+C22</f>
        <v>18393.080000003887</v>
      </c>
      <c r="E22" s="97">
        <f>+D22</f>
        <v>18393.080000003887</v>
      </c>
      <c r="F22" s="98">
        <f t="shared" ref="F22" si="4">IF(D22&lt;&gt;0,(E22/D22)*100,"")</f>
        <v>100</v>
      </c>
    </row>
    <row r="23" spans="2:6">
      <c r="B23" s="34"/>
      <c r="C23" s="108"/>
      <c r="D23" s="101"/>
      <c r="E23" s="101"/>
      <c r="F23" s="109"/>
    </row>
    <row r="24" spans="2:6">
      <c r="B24" s="36" t="s">
        <v>81</v>
      </c>
      <c r="C24" s="102"/>
      <c r="D24" s="102"/>
      <c r="E24" s="102"/>
      <c r="F24" s="102"/>
    </row>
    <row r="25" spans="2:6" s="12" customFormat="1" ht="45">
      <c r="B25" s="31" t="s">
        <v>7</v>
      </c>
      <c r="C25" s="103" t="s">
        <v>102</v>
      </c>
      <c r="D25" s="10" t="str">
        <f>+D19</f>
        <v>Plan
 2018.</v>
      </c>
      <c r="E25" s="10" t="str">
        <f>+E19</f>
        <v>Izvršenje 
2018.</v>
      </c>
      <c r="F25" s="104" t="s">
        <v>1</v>
      </c>
    </row>
    <row r="26" spans="2:6">
      <c r="B26" s="27" t="s">
        <v>8</v>
      </c>
      <c r="C26" s="96">
        <v>4603222.4300000025</v>
      </c>
      <c r="D26" s="97">
        <f>+D6+D7</f>
        <v>6756452</v>
      </c>
      <c r="E26" s="96">
        <f>+E6+E7</f>
        <v>6189747.0100000026</v>
      </c>
      <c r="F26" s="98">
        <f t="shared" ref="F26:F29" si="5">IF(D26&lt;&gt;0,(E26/D26)*100,"")</f>
        <v>91.612387833140858</v>
      </c>
    </row>
    <row r="27" spans="2:6">
      <c r="B27" s="27" t="s">
        <v>9</v>
      </c>
      <c r="C27" s="97">
        <v>4679552.129999999</v>
      </c>
      <c r="D27" s="97">
        <f>+D8+D9</f>
        <v>6829128</v>
      </c>
      <c r="E27" s="99">
        <f>+E8+E9</f>
        <v>6193657.4700000007</v>
      </c>
      <c r="F27" s="98">
        <f t="shared" si="5"/>
        <v>90.694704653361313</v>
      </c>
    </row>
    <row r="28" spans="2:6">
      <c r="B28" s="35" t="s">
        <v>10</v>
      </c>
      <c r="C28" s="97">
        <v>-76329.699999996112</v>
      </c>
      <c r="D28" s="97">
        <f>+D10</f>
        <v>-72676</v>
      </c>
      <c r="E28" s="99">
        <f>+E10</f>
        <v>-3910.4599999985658</v>
      </c>
      <c r="F28" s="98"/>
    </row>
    <row r="29" spans="2:6" ht="30">
      <c r="B29" s="29" t="s">
        <v>14</v>
      </c>
      <c r="C29" s="97">
        <v>94722.78</v>
      </c>
      <c r="D29" s="97">
        <f>+D22</f>
        <v>18393.080000003887</v>
      </c>
      <c r="E29" s="99">
        <f>+E22</f>
        <v>18393.080000003887</v>
      </c>
      <c r="F29" s="98">
        <f t="shared" si="5"/>
        <v>100</v>
      </c>
    </row>
    <row r="30" spans="2:6">
      <c r="B30" s="35" t="s">
        <v>11</v>
      </c>
      <c r="C30" s="97">
        <v>18393.080000003887</v>
      </c>
      <c r="D30" s="97">
        <f>+D28+D29</f>
        <v>-54282.919999996113</v>
      </c>
      <c r="E30" s="165">
        <f>+E28+E29</f>
        <v>14482.620000005321</v>
      </c>
      <c r="F30" s="98"/>
    </row>
  </sheetData>
  <mergeCells count="1">
    <mergeCell ref="B2:F2"/>
  </mergeCells>
  <dataValidations count="2">
    <dataValidation type="whole" operator="greaterThanOrEqual" allowBlank="1" showErrorMessage="1" errorTitle="Neispravan iznos" error="Vrijednost mora biti cjelobrojna numerička veća ili jednaka nuli" sqref="E15 C15">
      <formula1>0</formula1>
    </dataValidation>
    <dataValidation type="whole" operator="notEqual" allowBlank="1" showInputMessage="1" showErrorMessage="1" errorTitle="Nedopušten unos" error="Dopušten je unos samo cjelobrojnih zaokruženih vrijednosti. Na sva polja dopušten je unos i pozitivnih i negativnih iznosa, a kontrole će javiti pogrešku ako je upisan negativan iznos gdje ne bi smio biti" sqref="E15 C15">
      <formula1>9999999999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E51"/>
  <sheetViews>
    <sheetView zoomScaleNormal="100" workbookViewId="0">
      <selection activeCell="D51" sqref="D51"/>
    </sheetView>
  </sheetViews>
  <sheetFormatPr defaultRowHeight="15"/>
  <cols>
    <col min="1" max="1" width="9.140625" style="37"/>
    <col min="2" max="2" width="41" style="37" customWidth="1"/>
    <col min="3" max="3" width="17.85546875" style="37" customWidth="1"/>
    <col min="4" max="4" width="18" style="37" customWidth="1"/>
    <col min="5" max="5" width="13.140625" style="37" customWidth="1"/>
    <col min="6" max="16384" width="9.140625" style="37"/>
  </cols>
  <sheetData>
    <row r="3" spans="2:5" ht="15.75">
      <c r="B3" s="192" t="s">
        <v>23</v>
      </c>
      <c r="C3" s="192"/>
      <c r="D3" s="192"/>
      <c r="E3" s="192"/>
    </row>
    <row r="4" spans="2:5" ht="15.75">
      <c r="B4" s="41"/>
      <c r="C4" s="41"/>
      <c r="D4" s="41"/>
      <c r="E4" s="41"/>
    </row>
    <row r="5" spans="2:5">
      <c r="B5" s="195" t="str">
        <f>+'Plan i izvršenje'!B9</f>
        <v>A. Izvor  GRAD SAMOBOR - OPĆI PRIHODI I  PRIMICI</v>
      </c>
      <c r="C5" s="195"/>
      <c r="D5" s="195"/>
      <c r="E5" s="195"/>
    </row>
    <row r="6" spans="2:5">
      <c r="B6" s="31" t="s">
        <v>7</v>
      </c>
      <c r="C6" s="10" t="s">
        <v>126</v>
      </c>
      <c r="D6" s="10" t="s">
        <v>127</v>
      </c>
      <c r="E6" s="11" t="s">
        <v>22</v>
      </c>
    </row>
    <row r="7" spans="2:5">
      <c r="B7" s="27" t="s">
        <v>8</v>
      </c>
      <c r="C7" s="8">
        <f>+'Plan i izvršenje'!E9</f>
        <v>4532658</v>
      </c>
      <c r="D7" s="7">
        <f>+'Plan i izvršenje'!F9</f>
        <v>4194369.8400000017</v>
      </c>
      <c r="E7" s="9">
        <f>(D7/C7)*100</f>
        <v>92.536649356735097</v>
      </c>
    </row>
    <row r="8" spans="2:5">
      <c r="B8" s="27" t="s">
        <v>9</v>
      </c>
      <c r="C8" s="8">
        <f>+'Plan i izvršenje'!E15</f>
        <v>4532658</v>
      </c>
      <c r="D8" s="8">
        <f>+'Plan i izvršenje'!F15</f>
        <v>4460862.2800000012</v>
      </c>
      <c r="E8" s="9">
        <f t="shared" ref="E8" si="0">(D8/C8)*100</f>
        <v>98.416034918142984</v>
      </c>
    </row>
    <row r="9" spans="2:5">
      <c r="B9" s="35" t="s">
        <v>10</v>
      </c>
      <c r="C9" s="8">
        <f>+C7-C8</f>
        <v>0</v>
      </c>
      <c r="D9" s="8">
        <f>+D7-D8</f>
        <v>-266492.43999999948</v>
      </c>
      <c r="E9" s="9">
        <v>0</v>
      </c>
    </row>
    <row r="10" spans="2:5">
      <c r="B10" s="29" t="s">
        <v>14</v>
      </c>
      <c r="C10" s="8">
        <f>+'Plan i izvršenje'!E27</f>
        <v>0</v>
      </c>
      <c r="D10" s="8">
        <f>+'Plan i izvršenje'!F27</f>
        <v>-54281.61</v>
      </c>
      <c r="E10" s="9">
        <v>0</v>
      </c>
    </row>
    <row r="11" spans="2:5">
      <c r="B11" s="35" t="s">
        <v>11</v>
      </c>
      <c r="C11" s="8">
        <f>+C9+C10</f>
        <v>0</v>
      </c>
      <c r="D11" s="40">
        <f>+D9+D10</f>
        <v>-320774.04999999946</v>
      </c>
      <c r="E11" s="9">
        <v>0</v>
      </c>
    </row>
    <row r="12" spans="2:5">
      <c r="B12" s="38"/>
    </row>
    <row r="13" spans="2:5">
      <c r="B13" s="194" t="str">
        <f>+'Plan i izvršenje'!B10</f>
        <v>B. Izvor PUČKO OTVORENO UČILIŠTE- VLASTITI PRIHODI</v>
      </c>
      <c r="C13" s="194"/>
      <c r="D13" s="194"/>
      <c r="E13" s="194"/>
    </row>
    <row r="14" spans="2:5">
      <c r="B14" s="31" t="s">
        <v>7</v>
      </c>
      <c r="C14" s="10" t="str">
        <f>+C$6</f>
        <v>Plan 2018.</v>
      </c>
      <c r="D14" s="10" t="str">
        <f>+D$6</f>
        <v>Izvršenje 2018.</v>
      </c>
      <c r="E14" s="11" t="s">
        <v>22</v>
      </c>
    </row>
    <row r="15" spans="2:5">
      <c r="B15" s="27" t="s">
        <v>8</v>
      </c>
      <c r="C15" s="8">
        <f>+'Plan i izvršenje'!E10</f>
        <v>1031354</v>
      </c>
      <c r="D15" s="8">
        <f>+'Plan i izvršenje'!F10</f>
        <v>1013875.0100000004</v>
      </c>
      <c r="E15" s="9">
        <f>(D15/C15)*100</f>
        <v>98.305238550488042</v>
      </c>
    </row>
    <row r="16" spans="2:5">
      <c r="B16" s="27" t="s">
        <v>9</v>
      </c>
      <c r="C16" s="8">
        <f>+'Plan i izvršenje'!E16</f>
        <v>1069557</v>
      </c>
      <c r="D16" s="8">
        <f>+'Plan i izvršenje'!F16</f>
        <v>793772.31</v>
      </c>
      <c r="E16" s="9">
        <f t="shared" ref="E16" si="1">(D16/C16)*100</f>
        <v>74.215054457125717</v>
      </c>
    </row>
    <row r="17" spans="2:5">
      <c r="B17" s="35" t="s">
        <v>10</v>
      </c>
      <c r="C17" s="8">
        <f>+C15-C16</f>
        <v>-38203</v>
      </c>
      <c r="D17" s="8">
        <f>+D15-D16</f>
        <v>220102.7000000003</v>
      </c>
      <c r="E17" s="9">
        <v>0</v>
      </c>
    </row>
    <row r="18" spans="2:5">
      <c r="B18" s="29" t="s">
        <v>14</v>
      </c>
      <c r="C18" s="8">
        <f>+'Plan i izvršenje'!E28</f>
        <v>38203</v>
      </c>
      <c r="D18" s="8">
        <f>+'Plan i izvršenje'!F28</f>
        <v>38202.230000000003</v>
      </c>
      <c r="E18" s="9">
        <v>0</v>
      </c>
    </row>
    <row r="19" spans="2:5">
      <c r="B19" s="35" t="s">
        <v>11</v>
      </c>
      <c r="C19" s="8">
        <f>+C17+C18</f>
        <v>0</v>
      </c>
      <c r="D19" s="40">
        <f>+D17+D18</f>
        <v>258304.93000000031</v>
      </c>
      <c r="E19" s="9">
        <v>0</v>
      </c>
    </row>
    <row r="20" spans="2:5">
      <c r="B20" s="38"/>
    </row>
    <row r="21" spans="2:5">
      <c r="B21" s="194" t="str">
        <f>+'Plan i izvršenje'!B11</f>
        <v>C. Izvor PUČKO OTVORENO UČILIŠTE-PRIHODI OD POMOĆI</v>
      </c>
      <c r="C21" s="194"/>
      <c r="D21" s="194"/>
      <c r="E21" s="194"/>
    </row>
    <row r="22" spans="2:5">
      <c r="B22" s="31" t="s">
        <v>7</v>
      </c>
      <c r="C22" s="10" t="str">
        <f>+C$6</f>
        <v>Plan 2018.</v>
      </c>
      <c r="D22" s="10" t="str">
        <f>+D$6</f>
        <v>Izvršenje 2018.</v>
      </c>
      <c r="E22" s="11" t="s">
        <v>22</v>
      </c>
    </row>
    <row r="23" spans="2:5">
      <c r="B23" s="27" t="s">
        <v>8</v>
      </c>
      <c r="C23" s="8">
        <f>+'Plan i izvršenje'!E11</f>
        <v>911186</v>
      </c>
      <c r="D23" s="8">
        <f>+'Plan i izvršenje'!F11</f>
        <v>801000</v>
      </c>
      <c r="E23" s="9">
        <f>(D23/C23)*100</f>
        <v>87.907408586172309</v>
      </c>
    </row>
    <row r="24" spans="2:5">
      <c r="B24" s="27" t="s">
        <v>9</v>
      </c>
      <c r="C24" s="8">
        <f>+'Plan i izvršenje'!E17</f>
        <v>927732</v>
      </c>
      <c r="D24" s="8">
        <f>+'Plan i izvršenje'!F17</f>
        <v>768098.83000000007</v>
      </c>
      <c r="E24" s="9">
        <f t="shared" ref="E24" si="2">(D24/C24)*100</f>
        <v>82.79318057370017</v>
      </c>
    </row>
    <row r="25" spans="2:5">
      <c r="B25" s="35" t="s">
        <v>10</v>
      </c>
      <c r="C25" s="8">
        <f>+C23-C24</f>
        <v>-16546</v>
      </c>
      <c r="D25" s="8">
        <f>+D23-D24</f>
        <v>32901.169999999925</v>
      </c>
      <c r="E25" s="9">
        <v>0</v>
      </c>
    </row>
    <row r="26" spans="2:5">
      <c r="B26" s="29" t="s">
        <v>14</v>
      </c>
      <c r="C26" s="8">
        <f>+'Plan i izvršenje'!E29</f>
        <v>16546</v>
      </c>
      <c r="D26" s="8">
        <f>+'Plan i izvršenje'!F29</f>
        <v>16546.05</v>
      </c>
      <c r="E26" s="9">
        <v>0</v>
      </c>
    </row>
    <row r="27" spans="2:5">
      <c r="B27" s="35" t="s">
        <v>11</v>
      </c>
      <c r="C27" s="8">
        <f>+C25+C26</f>
        <v>0</v>
      </c>
      <c r="D27" s="40">
        <f>+D25+D26</f>
        <v>49447.219999999928</v>
      </c>
      <c r="E27" s="9">
        <v>0</v>
      </c>
    </row>
    <row r="28" spans="2:5">
      <c r="B28" s="38"/>
    </row>
    <row r="29" spans="2:5">
      <c r="B29" s="193" t="str">
        <f>+'Plan i izvršenje'!B12</f>
        <v>D. Izvor GRAD SAMOBOR- POMOĆI</v>
      </c>
      <c r="C29" s="193"/>
      <c r="D29" s="193"/>
      <c r="E29" s="193"/>
    </row>
    <row r="30" spans="2:5">
      <c r="B30" s="31" t="s">
        <v>7</v>
      </c>
      <c r="C30" s="10" t="str">
        <f>+C$6</f>
        <v>Plan 2018.</v>
      </c>
      <c r="D30" s="10" t="str">
        <f>+D$6</f>
        <v>Izvršenje 2018.</v>
      </c>
      <c r="E30" s="11" t="s">
        <v>22</v>
      </c>
    </row>
    <row r="31" spans="2:5">
      <c r="B31" s="27" t="s">
        <v>8</v>
      </c>
      <c r="C31" s="8">
        <f>+'Plan i izvršenje'!E12</f>
        <v>111650</v>
      </c>
      <c r="D31" s="8">
        <f>+'Plan i izvršenje'!F12</f>
        <v>6650</v>
      </c>
      <c r="E31" s="9">
        <f>(D31/C31)*100</f>
        <v>5.9561128526645764</v>
      </c>
    </row>
    <row r="32" spans="2:5">
      <c r="B32" s="27" t="s">
        <v>9</v>
      </c>
      <c r="C32" s="8">
        <f>+'Plan i izvršenje'!E18</f>
        <v>111650</v>
      </c>
      <c r="D32" s="8">
        <f>+'Plan i izvršenje'!F18</f>
        <v>6650</v>
      </c>
      <c r="E32" s="9">
        <f t="shared" ref="E32" si="3">(D32/C32)*100</f>
        <v>5.9561128526645764</v>
      </c>
    </row>
    <row r="33" spans="2:5">
      <c r="B33" s="35" t="s">
        <v>10</v>
      </c>
      <c r="C33" s="8">
        <f>+C31-C32</f>
        <v>0</v>
      </c>
      <c r="D33" s="8">
        <f>+D31-D32</f>
        <v>0</v>
      </c>
      <c r="E33" s="9">
        <v>0</v>
      </c>
    </row>
    <row r="34" spans="2:5">
      <c r="B34" s="29" t="s">
        <v>14</v>
      </c>
      <c r="C34" s="8">
        <f>+'Plan i izvršenje'!E30</f>
        <v>0</v>
      </c>
      <c r="D34" s="8">
        <f>+'Plan i izvršenje'!F30</f>
        <v>0</v>
      </c>
      <c r="E34" s="9">
        <v>0</v>
      </c>
    </row>
    <row r="35" spans="2:5">
      <c r="B35" s="35" t="s">
        <v>11</v>
      </c>
      <c r="C35" s="8">
        <f>+C33+C34</f>
        <v>0</v>
      </c>
      <c r="D35" s="40">
        <f>+D33+D34</f>
        <v>0</v>
      </c>
      <c r="E35" s="9">
        <v>0</v>
      </c>
    </row>
    <row r="37" spans="2:5">
      <c r="B37" s="191" t="str">
        <f>+'Plan i izvršenje'!B13</f>
        <v>E. Izvor  PUČKO OTVORENO UČILIŠTE - PRIHODI OD DONACIJA</v>
      </c>
      <c r="C37" s="191"/>
      <c r="D37" s="191"/>
      <c r="E37" s="191"/>
    </row>
    <row r="38" spans="2:5">
      <c r="B38" s="31" t="s">
        <v>7</v>
      </c>
      <c r="C38" s="10" t="str">
        <f>+C$6</f>
        <v>Plan 2018.</v>
      </c>
      <c r="D38" s="10" t="str">
        <f>+D$6</f>
        <v>Izvršenje 2018.</v>
      </c>
      <c r="E38" s="11" t="s">
        <v>22</v>
      </c>
    </row>
    <row r="39" spans="2:5">
      <c r="B39" s="27" t="s">
        <v>8</v>
      </c>
      <c r="C39" s="8">
        <f>+'Plan i izvršenje'!E13</f>
        <v>169604</v>
      </c>
      <c r="D39" s="8">
        <f>+'Plan i izvršenje'!F13</f>
        <v>173852.15999999997</v>
      </c>
      <c r="E39" s="9">
        <f>(D39/C39)*100</f>
        <v>102.50475224640927</v>
      </c>
    </row>
    <row r="40" spans="2:5">
      <c r="B40" s="27" t="s">
        <v>9</v>
      </c>
      <c r="C40" s="8">
        <f>+'Plan i izvršenje'!E19</f>
        <v>187531</v>
      </c>
      <c r="D40" s="8">
        <f>+'Plan i izvršenje'!F19</f>
        <v>164274.05000000002</v>
      </c>
      <c r="E40" s="9">
        <f t="shared" ref="E40" si="4">(D40/C40)*100</f>
        <v>87.598343740501576</v>
      </c>
    </row>
    <row r="41" spans="2:5">
      <c r="B41" s="35" t="s">
        <v>10</v>
      </c>
      <c r="C41" s="8">
        <f>+C39-C40</f>
        <v>-17927</v>
      </c>
      <c r="D41" s="8">
        <f>+D39-D40</f>
        <v>9578.1099999999569</v>
      </c>
      <c r="E41" s="9">
        <v>0</v>
      </c>
    </row>
    <row r="42" spans="2:5">
      <c r="B42" s="29" t="s">
        <v>14</v>
      </c>
      <c r="C42" s="8">
        <f>+'Plan i izvršenje'!F31</f>
        <v>17926.77</v>
      </c>
      <c r="D42" s="8">
        <f>+'Plan i izvršenje'!F31</f>
        <v>17926.77</v>
      </c>
      <c r="E42" s="9">
        <v>0</v>
      </c>
    </row>
    <row r="43" spans="2:5">
      <c r="B43" s="35" t="s">
        <v>11</v>
      </c>
      <c r="C43" s="8">
        <f>+C41+C42</f>
        <v>-0.22999999999956344</v>
      </c>
      <c r="D43" s="40">
        <f>+D41+D42</f>
        <v>27504.879999999957</v>
      </c>
      <c r="E43" s="9">
        <v>0</v>
      </c>
    </row>
    <row r="45" spans="2:5">
      <c r="B45" s="39" t="s">
        <v>95</v>
      </c>
    </row>
    <row r="46" spans="2:5">
      <c r="B46" s="31" t="s">
        <v>7</v>
      </c>
      <c r="C46" s="10" t="str">
        <f>+C$6</f>
        <v>Plan 2018.</v>
      </c>
      <c r="D46" s="10" t="str">
        <f>+D$6</f>
        <v>Izvršenje 2018.</v>
      </c>
      <c r="E46" s="11" t="s">
        <v>22</v>
      </c>
    </row>
    <row r="47" spans="2:5">
      <c r="B47" s="27" t="s">
        <v>8</v>
      </c>
      <c r="C47" s="8">
        <f>+C7+C15+C23+C31+C39</f>
        <v>6756452</v>
      </c>
      <c r="D47" s="8">
        <f>+D7+D15+D23+D31+D39</f>
        <v>6189747.0100000026</v>
      </c>
      <c r="E47" s="9">
        <f>(D47/C47)*100</f>
        <v>91.612387833140858</v>
      </c>
    </row>
    <row r="48" spans="2:5">
      <c r="B48" s="27" t="s">
        <v>9</v>
      </c>
      <c r="C48" s="8">
        <f>+C8+C16+C24+C32+C40</f>
        <v>6829128</v>
      </c>
      <c r="D48" s="8">
        <f>+D8+D16+D24+D32+D40</f>
        <v>6193657.4700000016</v>
      </c>
      <c r="E48" s="9">
        <f t="shared" ref="E48" si="5">(D48/C48)*100</f>
        <v>90.694704653361342</v>
      </c>
    </row>
    <row r="49" spans="2:5">
      <c r="B49" s="35" t="s">
        <v>10</v>
      </c>
      <c r="C49" s="8">
        <f>+C47-C48</f>
        <v>-72676</v>
      </c>
      <c r="D49" s="8">
        <f>+D47-D48</f>
        <v>-3910.4599999990314</v>
      </c>
      <c r="E49" s="9">
        <v>0</v>
      </c>
    </row>
    <row r="50" spans="2:5">
      <c r="B50" s="29" t="s">
        <v>14</v>
      </c>
      <c r="C50" s="8">
        <f>+D50</f>
        <v>18393.440000000002</v>
      </c>
      <c r="D50" s="8">
        <f>+D10+D18+D26+D34+D42</f>
        <v>18393.440000000002</v>
      </c>
      <c r="E50" s="9">
        <v>0</v>
      </c>
    </row>
    <row r="51" spans="2:5">
      <c r="B51" s="35" t="s">
        <v>11</v>
      </c>
      <c r="C51" s="8">
        <f>+C49+C50</f>
        <v>-54282.559999999998</v>
      </c>
      <c r="D51" s="40">
        <f>+D49+D50</f>
        <v>14482.980000000971</v>
      </c>
      <c r="E51" s="9">
        <v>0</v>
      </c>
    </row>
  </sheetData>
  <mergeCells count="6">
    <mergeCell ref="B37:E37"/>
    <mergeCell ref="B3:E3"/>
    <mergeCell ref="B29:E29"/>
    <mergeCell ref="B21:E21"/>
    <mergeCell ref="B13:E13"/>
    <mergeCell ref="B5:E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K229"/>
  <sheetViews>
    <sheetView showGridLines="0" topLeftCell="A58" zoomScaleNormal="100" workbookViewId="0">
      <selection activeCell="E32" sqref="E32"/>
    </sheetView>
  </sheetViews>
  <sheetFormatPr defaultRowHeight="15"/>
  <cols>
    <col min="1" max="1" width="9.140625" style="72"/>
    <col min="2" max="2" width="9.140625" style="74"/>
    <col min="3" max="3" width="5" style="72" bestFit="1" customWidth="1"/>
    <col min="4" max="4" width="50.28515625" style="72" customWidth="1"/>
    <col min="5" max="6" width="17.7109375" style="73" bestFit="1" customWidth="1"/>
    <col min="7" max="7" width="9.42578125" style="78" bestFit="1" customWidth="1"/>
    <col min="8" max="9" width="9.140625" style="72"/>
    <col min="10" max="10" width="13.28515625" style="72" bestFit="1" customWidth="1"/>
    <col min="11" max="16384" width="9.140625" style="72"/>
  </cols>
  <sheetData>
    <row r="1" spans="2:7">
      <c r="B1" s="71" t="s">
        <v>44</v>
      </c>
    </row>
    <row r="2" spans="2:7">
      <c r="B2" s="74" t="s">
        <v>45</v>
      </c>
    </row>
    <row r="3" spans="2:7">
      <c r="B3" s="74" t="s">
        <v>46</v>
      </c>
    </row>
    <row r="5" spans="2:7" ht="15.75">
      <c r="B5" s="196" t="str">
        <f>UPPER('Prva strana '!B25:I25)</f>
        <v>3. PLAN I IZVRŠENJE FINANCIJSKOG PLANA</v>
      </c>
      <c r="C5" s="196"/>
      <c r="D5" s="196"/>
      <c r="E5" s="196"/>
      <c r="F5" s="196"/>
      <c r="G5" s="196"/>
    </row>
    <row r="7" spans="2:7">
      <c r="B7" s="75" t="s">
        <v>20</v>
      </c>
      <c r="C7" s="76"/>
      <c r="D7" s="76" t="s">
        <v>76</v>
      </c>
      <c r="E7" s="77" t="s">
        <v>64</v>
      </c>
      <c r="F7" s="77" t="s">
        <v>65</v>
      </c>
      <c r="G7" s="79" t="s">
        <v>66</v>
      </c>
    </row>
    <row r="8" spans="2:7">
      <c r="B8" s="13" t="s">
        <v>15</v>
      </c>
      <c r="C8" s="14"/>
      <c r="D8" s="14"/>
      <c r="E8" s="15">
        <f>SUM(E9:E13)</f>
        <v>6756452</v>
      </c>
      <c r="F8" s="15">
        <f>SUM(F9:F13)</f>
        <v>6189747.0100000026</v>
      </c>
      <c r="G8" s="88">
        <f t="shared" ref="G8:G19" si="0">IF(E8&gt;0,+F8/E8,0)</f>
        <v>0.91612387833140863</v>
      </c>
    </row>
    <row r="9" spans="2:7">
      <c r="B9" s="16" t="s">
        <v>21</v>
      </c>
      <c r="C9" s="17"/>
      <c r="D9" s="17"/>
      <c r="E9" s="18">
        <f>+E41</f>
        <v>4532658</v>
      </c>
      <c r="F9" s="18">
        <f>+F41</f>
        <v>4194369.8400000017</v>
      </c>
      <c r="G9" s="89">
        <f t="shared" si="0"/>
        <v>0.9253664935673509</v>
      </c>
    </row>
    <row r="10" spans="2:7">
      <c r="B10" s="86" t="s">
        <v>83</v>
      </c>
      <c r="C10" s="19"/>
      <c r="D10" s="19"/>
      <c r="E10" s="20">
        <f>+E43</f>
        <v>1031354</v>
      </c>
      <c r="F10" s="20">
        <f>+F43</f>
        <v>1013875.0100000004</v>
      </c>
      <c r="G10" s="90">
        <f t="shared" si="0"/>
        <v>0.98305238550488039</v>
      </c>
    </row>
    <row r="11" spans="2:7">
      <c r="B11" s="87" t="s">
        <v>84</v>
      </c>
      <c r="C11" s="21"/>
      <c r="D11" s="21"/>
      <c r="E11" s="22">
        <f>+E47</f>
        <v>911186</v>
      </c>
      <c r="F11" s="22">
        <f>+F47</f>
        <v>801000</v>
      </c>
      <c r="G11" s="91">
        <f t="shared" si="0"/>
        <v>0.87907408586172309</v>
      </c>
    </row>
    <row r="12" spans="2:7">
      <c r="B12" s="166" t="s">
        <v>120</v>
      </c>
      <c r="C12" s="167"/>
      <c r="D12" s="167"/>
      <c r="E12" s="168">
        <f>+E49</f>
        <v>111650</v>
      </c>
      <c r="F12" s="168">
        <f>+F49</f>
        <v>6650</v>
      </c>
      <c r="G12" s="169">
        <f t="shared" si="0"/>
        <v>5.9561128526645767E-2</v>
      </c>
    </row>
    <row r="13" spans="2:7">
      <c r="B13" s="143" t="s">
        <v>91</v>
      </c>
      <c r="C13" s="144"/>
      <c r="D13" s="144"/>
      <c r="E13" s="145">
        <f>+E51</f>
        <v>169604</v>
      </c>
      <c r="F13" s="145">
        <f>+F51</f>
        <v>173852.15999999997</v>
      </c>
      <c r="G13" s="146">
        <f t="shared" si="0"/>
        <v>1.0250475224640927</v>
      </c>
    </row>
    <row r="14" spans="2:7">
      <c r="B14" s="13" t="s">
        <v>16</v>
      </c>
      <c r="C14" s="14"/>
      <c r="D14" s="14"/>
      <c r="E14" s="15">
        <f>SUM(E15:E19)</f>
        <v>6829128</v>
      </c>
      <c r="F14" s="15">
        <f>SUM(F15:F19)</f>
        <v>6193657.4700000016</v>
      </c>
      <c r="G14" s="88">
        <f t="shared" si="0"/>
        <v>0.90694704653361335</v>
      </c>
    </row>
    <row r="15" spans="2:7">
      <c r="B15" s="16" t="str">
        <f>+B9</f>
        <v>A. Izvor  GRAD SAMOBOR - OPĆI PRIHODI I  PRIMICI</v>
      </c>
      <c r="C15" s="17"/>
      <c r="D15" s="17"/>
      <c r="E15" s="18">
        <f>+E55+E72+E87+E103+E167+E124+E174+E144</f>
        <v>4532658</v>
      </c>
      <c r="F15" s="18">
        <f>+F55+F72+F87+F103+F167+F124+F174+F144</f>
        <v>4460862.2800000012</v>
      </c>
      <c r="G15" s="89">
        <f t="shared" si="0"/>
        <v>0.98416034918142981</v>
      </c>
    </row>
    <row r="16" spans="2:7">
      <c r="B16" s="86" t="str">
        <f>+B10</f>
        <v>B. Izvor PUČKO OTVORENO UČILIŠTE- VLASTITI PRIHODI</v>
      </c>
      <c r="C16" s="19"/>
      <c r="D16" s="19"/>
      <c r="E16" s="20">
        <f>+E63+E75+E90+E107+E119+E128+E146+E158+E169</f>
        <v>1069557</v>
      </c>
      <c r="F16" s="20">
        <f>+F63+F75+F90+F107+F119+F128+F146+F158+F169</f>
        <v>793772.31</v>
      </c>
      <c r="G16" s="90">
        <f t="shared" si="0"/>
        <v>0.74215054457125718</v>
      </c>
    </row>
    <row r="17" spans="2:7">
      <c r="B17" s="87" t="str">
        <f>+B11</f>
        <v>C. Izvor PUČKO OTVORENO UČILIŠTE-PRIHODI OD POMOĆI</v>
      </c>
      <c r="C17" s="21"/>
      <c r="D17" s="21"/>
      <c r="E17" s="22">
        <f>+E69+E80+E95+E112+E121+E132+E151+E171</f>
        <v>927732</v>
      </c>
      <c r="F17" s="22">
        <f>+F69+F80+F95+F112+F121+F132+F151+F171</f>
        <v>768098.83000000007</v>
      </c>
      <c r="G17" s="91">
        <f t="shared" si="0"/>
        <v>0.82793180573700176</v>
      </c>
    </row>
    <row r="18" spans="2:7">
      <c r="B18" s="166" t="str">
        <f>+B12</f>
        <v>D. Izvor GRAD SAMOBOR- POMOĆI</v>
      </c>
      <c r="C18" s="167"/>
      <c r="D18" s="167"/>
      <c r="E18" s="168">
        <f>+E179+E184</f>
        <v>111650</v>
      </c>
      <c r="F18" s="168">
        <f>+F179+F184</f>
        <v>6650</v>
      </c>
      <c r="G18" s="169">
        <f t="shared" si="0"/>
        <v>5.9561128526645767E-2</v>
      </c>
    </row>
    <row r="19" spans="2:7">
      <c r="B19" s="143" t="s">
        <v>91</v>
      </c>
      <c r="C19" s="144"/>
      <c r="D19" s="144"/>
      <c r="E19" s="145">
        <f>+E83+E116+E139+E153+E99+E163+E176</f>
        <v>187531</v>
      </c>
      <c r="F19" s="145">
        <f>+F83+F116+F139+F153+F99+F163+F176</f>
        <v>164274.05000000002</v>
      </c>
      <c r="G19" s="146">
        <f t="shared" si="0"/>
        <v>0.87598343740501583</v>
      </c>
    </row>
    <row r="20" spans="2:7">
      <c r="B20" s="13" t="s">
        <v>17</v>
      </c>
      <c r="C20" s="14"/>
      <c r="D20" s="14"/>
      <c r="E20" s="15">
        <f>SUM(E21:E25)</f>
        <v>-72676</v>
      </c>
      <c r="F20" s="15">
        <f>SUM(F21:F25)</f>
        <v>-3910.4599999992934</v>
      </c>
      <c r="G20" s="88" t="str">
        <f>IF(F20&lt;0,"Manjak","Višak")</f>
        <v>Manjak</v>
      </c>
    </row>
    <row r="21" spans="2:7">
      <c r="B21" s="16" t="str">
        <f>+B9</f>
        <v>A. Izvor  GRAD SAMOBOR - OPĆI PRIHODI I  PRIMICI</v>
      </c>
      <c r="C21" s="17"/>
      <c r="D21" s="17"/>
      <c r="E21" s="18">
        <f t="shared" ref="E21:F23" si="1">+E9-E15</f>
        <v>0</v>
      </c>
      <c r="F21" s="18">
        <f t="shared" si="1"/>
        <v>-266492.43999999948</v>
      </c>
      <c r="G21" s="89"/>
    </row>
    <row r="22" spans="2:7">
      <c r="B22" s="86" t="str">
        <f>+B10</f>
        <v>B. Izvor PUČKO OTVORENO UČILIŠTE- VLASTITI PRIHODI</v>
      </c>
      <c r="C22" s="19"/>
      <c r="D22" s="19"/>
      <c r="E22" s="20">
        <f t="shared" si="1"/>
        <v>-38203</v>
      </c>
      <c r="F22" s="20">
        <f t="shared" si="1"/>
        <v>220102.7000000003</v>
      </c>
      <c r="G22" s="90"/>
    </row>
    <row r="23" spans="2:7">
      <c r="B23" s="87" t="str">
        <f>+B11</f>
        <v>C. Izvor PUČKO OTVORENO UČILIŠTE-PRIHODI OD POMOĆI</v>
      </c>
      <c r="C23" s="21"/>
      <c r="D23" s="21"/>
      <c r="E23" s="22">
        <f t="shared" si="1"/>
        <v>-16546</v>
      </c>
      <c r="F23" s="22">
        <f t="shared" si="1"/>
        <v>32901.169999999925</v>
      </c>
      <c r="G23" s="91"/>
    </row>
    <row r="24" spans="2:7">
      <c r="B24" s="166" t="str">
        <f>+B12</f>
        <v>D. Izvor GRAD SAMOBOR- POMOĆI</v>
      </c>
      <c r="C24" s="167"/>
      <c r="D24" s="167"/>
      <c r="E24" s="168">
        <f t="shared" ref="E24" si="2">+E12-E18</f>
        <v>0</v>
      </c>
      <c r="F24" s="168">
        <f t="shared" ref="F24" si="3">+F12-F18</f>
        <v>0</v>
      </c>
      <c r="G24" s="169"/>
    </row>
    <row r="25" spans="2:7">
      <c r="B25" s="143" t="s">
        <v>91</v>
      </c>
      <c r="C25" s="144"/>
      <c r="D25" s="144"/>
      <c r="E25" s="145">
        <f>+E13-E19</f>
        <v>-17927</v>
      </c>
      <c r="F25" s="145">
        <f>+F13-F19</f>
        <v>9578.1099999999569</v>
      </c>
      <c r="G25" s="146"/>
    </row>
    <row r="26" spans="2:7">
      <c r="B26" s="13" t="s">
        <v>18</v>
      </c>
      <c r="C26" s="14"/>
      <c r="D26" s="14"/>
      <c r="E26" s="15">
        <f>SUM(E27:E31)</f>
        <v>72676</v>
      </c>
      <c r="F26" s="15">
        <f>SUM(F27:F31)</f>
        <v>18393.440000000002</v>
      </c>
      <c r="G26" s="88" t="str">
        <f>IF(F26&lt;0,"Manjak","Višak")</f>
        <v>Višak</v>
      </c>
    </row>
    <row r="27" spans="2:7">
      <c r="B27" s="16" t="str">
        <f>+B9</f>
        <v>A. Izvor  GRAD SAMOBOR - OPĆI PRIHODI I  PRIMICI</v>
      </c>
      <c r="C27" s="17"/>
      <c r="D27" s="17"/>
      <c r="E27" s="18">
        <f>-E21</f>
        <v>0</v>
      </c>
      <c r="F27" s="18">
        <v>-54281.61</v>
      </c>
      <c r="G27" s="89"/>
    </row>
    <row r="28" spans="2:7">
      <c r="B28" s="86" t="str">
        <f>+B10</f>
        <v>B. Izvor PUČKO OTVORENO UČILIŠTE- VLASTITI PRIHODI</v>
      </c>
      <c r="C28" s="19"/>
      <c r="D28" s="19"/>
      <c r="E28" s="20">
        <f>-E22</f>
        <v>38203</v>
      </c>
      <c r="F28" s="20">
        <v>38202.230000000003</v>
      </c>
      <c r="G28" s="90"/>
    </row>
    <row r="29" spans="2:7">
      <c r="B29" s="87" t="str">
        <f>+B11</f>
        <v>C. Izvor PUČKO OTVORENO UČILIŠTE-PRIHODI OD POMOĆI</v>
      </c>
      <c r="C29" s="21"/>
      <c r="D29" s="21"/>
      <c r="E29" s="22">
        <f>-E23</f>
        <v>16546</v>
      </c>
      <c r="F29" s="22">
        <v>16546.05</v>
      </c>
      <c r="G29" s="91"/>
    </row>
    <row r="30" spans="2:7">
      <c r="B30" s="166" t="str">
        <f>+B12</f>
        <v>D. Izvor GRAD SAMOBOR- POMOĆI</v>
      </c>
      <c r="C30" s="167"/>
      <c r="D30" s="167"/>
      <c r="E30" s="168">
        <f>-E24</f>
        <v>0</v>
      </c>
      <c r="F30" s="168"/>
      <c r="G30" s="169"/>
    </row>
    <row r="31" spans="2:7">
      <c r="B31" s="143" t="s">
        <v>91</v>
      </c>
      <c r="C31" s="144"/>
      <c r="D31" s="144"/>
      <c r="E31" s="145">
        <f>-E25</f>
        <v>17927</v>
      </c>
      <c r="F31" s="145">
        <v>17926.77</v>
      </c>
      <c r="G31" s="146"/>
    </row>
    <row r="32" spans="2:7">
      <c r="B32" s="13" t="s">
        <v>19</v>
      </c>
      <c r="C32" s="14"/>
      <c r="D32" s="14"/>
      <c r="E32" s="15">
        <f>SUM(E33:E37)</f>
        <v>0</v>
      </c>
      <c r="F32" s="15">
        <f>SUM(F33:F37)</f>
        <v>14482.980000000734</v>
      </c>
      <c r="G32" s="88" t="str">
        <f>IF(F32&lt;0,"Manjak","Višak")</f>
        <v>Višak</v>
      </c>
    </row>
    <row r="33" spans="2:11">
      <c r="B33" s="16" t="str">
        <f>+B9</f>
        <v>A. Izvor  GRAD SAMOBOR - OPĆI PRIHODI I  PRIMICI</v>
      </c>
      <c r="C33" s="17"/>
      <c r="D33" s="17"/>
      <c r="E33" s="23"/>
      <c r="F33" s="23">
        <f>+F21+F27</f>
        <v>-320774.04999999946</v>
      </c>
      <c r="G33" s="92" t="str">
        <f>IF(F33&lt;0,"Manjak","Višak")</f>
        <v>Manjak</v>
      </c>
    </row>
    <row r="34" spans="2:11">
      <c r="B34" s="86" t="str">
        <f>+B10</f>
        <v>B. Izvor PUČKO OTVORENO UČILIŠTE- VLASTITI PRIHODI</v>
      </c>
      <c r="C34" s="19"/>
      <c r="D34" s="19"/>
      <c r="E34" s="20"/>
      <c r="F34" s="24">
        <f>+F22+F28</f>
        <v>258304.93000000031</v>
      </c>
      <c r="G34" s="93" t="str">
        <f t="shared" ref="G34:G37" si="4">IF(F34&lt;0,"Manjak","Višak")</f>
        <v>Višak</v>
      </c>
    </row>
    <row r="35" spans="2:11">
      <c r="B35" s="87" t="str">
        <f>+B11</f>
        <v>C. Izvor PUČKO OTVORENO UČILIŠTE-PRIHODI OD POMOĆI</v>
      </c>
      <c r="C35" s="21"/>
      <c r="D35" s="21"/>
      <c r="E35" s="22"/>
      <c r="F35" s="25">
        <f>+F23+F29</f>
        <v>49447.219999999928</v>
      </c>
      <c r="G35" s="94" t="str">
        <f t="shared" si="4"/>
        <v>Višak</v>
      </c>
    </row>
    <row r="36" spans="2:11">
      <c r="B36" s="166" t="str">
        <f>+B12</f>
        <v>D. Izvor GRAD SAMOBOR- POMOĆI</v>
      </c>
      <c r="C36" s="167"/>
      <c r="D36" s="167"/>
      <c r="E36" s="168"/>
      <c r="F36" s="170">
        <f t="shared" ref="F36" si="5">+F24+F30</f>
        <v>0</v>
      </c>
      <c r="G36" s="171" t="str">
        <f t="shared" si="4"/>
        <v>Višak</v>
      </c>
    </row>
    <row r="37" spans="2:11">
      <c r="B37" s="143" t="s">
        <v>91</v>
      </c>
      <c r="C37" s="144"/>
      <c r="D37" s="144"/>
      <c r="E37" s="145"/>
      <c r="F37" s="163">
        <f t="shared" ref="F37" si="6">+F25+F31</f>
        <v>27504.879999999957</v>
      </c>
      <c r="G37" s="164" t="str">
        <f t="shared" si="4"/>
        <v>Višak</v>
      </c>
    </row>
    <row r="38" spans="2:11">
      <c r="B38" s="72"/>
      <c r="E38" s="72"/>
      <c r="F38" s="72"/>
    </row>
    <row r="39" spans="2:11">
      <c r="B39" s="75" t="s">
        <v>20</v>
      </c>
      <c r="C39" s="76"/>
      <c r="D39" s="76" t="s">
        <v>76</v>
      </c>
      <c r="E39" s="77" t="s">
        <v>64</v>
      </c>
      <c r="F39" s="77" t="s">
        <v>65</v>
      </c>
      <c r="G39" s="79" t="s">
        <v>66</v>
      </c>
    </row>
    <row r="40" spans="2:11" ht="15.75">
      <c r="B40" s="26" t="s">
        <v>15</v>
      </c>
      <c r="C40" s="80"/>
      <c r="D40" s="80"/>
      <c r="E40" s="81">
        <f>+E41+E43+E47+E49+E51</f>
        <v>6756452</v>
      </c>
      <c r="F40" s="81">
        <f>+F41+F43+F47+F49+F51</f>
        <v>6189747.0100000026</v>
      </c>
      <c r="G40" s="85">
        <f t="shared" ref="G40" si="7">IF(E40&gt;0,+F40/E40,0)</f>
        <v>0.91612387833140863</v>
      </c>
    </row>
    <row r="41" spans="2:11">
      <c r="B41" s="82" t="s">
        <v>21</v>
      </c>
      <c r="C41" s="82"/>
      <c r="D41" s="82"/>
      <c r="E41" s="83">
        <f>+E42</f>
        <v>4532658</v>
      </c>
      <c r="F41" s="83">
        <f>+F42</f>
        <v>4194369.8400000017</v>
      </c>
      <c r="G41" s="84">
        <f t="shared" ref="G41" si="8">IF(E41&gt;0,+F41/E41,0)</f>
        <v>0.9253664935673509</v>
      </c>
    </row>
    <row r="42" spans="2:11" s="111" customFormat="1" ht="30">
      <c r="B42" s="112" t="s">
        <v>71</v>
      </c>
      <c r="D42" s="113" t="s">
        <v>67</v>
      </c>
      <c r="E42" s="114">
        <v>4532658</v>
      </c>
      <c r="F42" s="114">
        <v>4194369.8400000017</v>
      </c>
      <c r="G42" s="115"/>
      <c r="I42" s="72"/>
      <c r="J42" s="72"/>
      <c r="K42" s="72"/>
    </row>
    <row r="43" spans="2:11" s="111" customFormat="1">
      <c r="B43" s="116" t="s">
        <v>83</v>
      </c>
      <c r="C43" s="117"/>
      <c r="D43" s="137"/>
      <c r="E43" s="118">
        <f>SUM(E44:E46)</f>
        <v>1031354</v>
      </c>
      <c r="F43" s="118">
        <f>SUM(F44:F46)</f>
        <v>1013875.0100000004</v>
      </c>
      <c r="G43" s="119">
        <f t="shared" ref="G43" si="9">IF(E43&gt;0,+F43/E43,0)</f>
        <v>0.98305238550488039</v>
      </c>
      <c r="I43" s="72"/>
      <c r="J43" s="72"/>
      <c r="K43" s="72"/>
    </row>
    <row r="44" spans="2:11" s="111" customFormat="1">
      <c r="B44" s="112" t="s">
        <v>72</v>
      </c>
      <c r="D44" s="113" t="s">
        <v>68</v>
      </c>
      <c r="E44" s="114">
        <v>100</v>
      </c>
      <c r="F44" s="114">
        <v>8.98</v>
      </c>
      <c r="G44" s="115"/>
      <c r="I44" s="72"/>
      <c r="J44" s="72"/>
      <c r="K44" s="72"/>
    </row>
    <row r="45" spans="2:11" s="111" customFormat="1">
      <c r="B45" s="112" t="s">
        <v>73</v>
      </c>
      <c r="D45" s="113" t="s">
        <v>69</v>
      </c>
      <c r="E45" s="114">
        <v>1021254</v>
      </c>
      <c r="F45" s="114">
        <v>982488.28000000038</v>
      </c>
      <c r="G45" s="115"/>
      <c r="I45" s="72"/>
      <c r="J45" s="72"/>
      <c r="K45" s="72"/>
    </row>
    <row r="46" spans="2:11" s="111" customFormat="1">
      <c r="B46" s="112" t="s">
        <v>112</v>
      </c>
      <c r="D46" s="113" t="s">
        <v>111</v>
      </c>
      <c r="E46" s="114">
        <v>10000</v>
      </c>
      <c r="F46" s="114">
        <v>31377.75</v>
      </c>
      <c r="G46" s="115"/>
      <c r="I46" s="72"/>
      <c r="J46" s="72"/>
      <c r="K46" s="72"/>
    </row>
    <row r="47" spans="2:11" s="111" customFormat="1">
      <c r="B47" s="120" t="s">
        <v>84</v>
      </c>
      <c r="C47" s="121"/>
      <c r="D47" s="138"/>
      <c r="E47" s="122">
        <f>+E48</f>
        <v>911186</v>
      </c>
      <c r="F47" s="122">
        <f>+F48</f>
        <v>801000</v>
      </c>
      <c r="G47" s="123">
        <f t="shared" ref="G47" si="10">IF(E47&gt;0,+F47/E47,0)</f>
        <v>0.87907408586172309</v>
      </c>
      <c r="I47" s="72"/>
      <c r="J47" s="72"/>
      <c r="K47" s="72"/>
    </row>
    <row r="48" spans="2:11" s="111" customFormat="1" ht="30">
      <c r="B48" s="112" t="s">
        <v>75</v>
      </c>
      <c r="D48" s="113" t="s">
        <v>70</v>
      </c>
      <c r="E48" s="114">
        <v>911186</v>
      </c>
      <c r="F48" s="114">
        <v>801000</v>
      </c>
      <c r="G48" s="115"/>
      <c r="I48" s="72"/>
      <c r="J48" s="72"/>
      <c r="K48" s="72"/>
    </row>
    <row r="49" spans="2:11" s="111" customFormat="1">
      <c r="B49" s="172" t="str">
        <f>+B12</f>
        <v>D. Izvor GRAD SAMOBOR- POMOĆI</v>
      </c>
      <c r="C49" s="173"/>
      <c r="D49" s="174"/>
      <c r="E49" s="175">
        <f>+E50</f>
        <v>111650</v>
      </c>
      <c r="F49" s="175">
        <f>+F50</f>
        <v>6650</v>
      </c>
      <c r="G49" s="176">
        <f t="shared" ref="G49:G51" si="11">IF(E49&gt;0,+F49/E49,0)</f>
        <v>5.9561128526645767E-2</v>
      </c>
      <c r="I49" s="72"/>
      <c r="J49" s="72"/>
      <c r="K49" s="72"/>
    </row>
    <row r="50" spans="2:11" s="111" customFormat="1" ht="30">
      <c r="B50" s="112" t="s">
        <v>71</v>
      </c>
      <c r="D50" s="113" t="s">
        <v>67</v>
      </c>
      <c r="E50" s="114">
        <v>111650</v>
      </c>
      <c r="F50" s="114">
        <v>6650</v>
      </c>
      <c r="G50" s="115"/>
      <c r="I50" s="72"/>
      <c r="J50" s="72"/>
      <c r="K50" s="72"/>
    </row>
    <row r="51" spans="2:11" s="111" customFormat="1">
      <c r="B51" s="147" t="s">
        <v>91</v>
      </c>
      <c r="C51" s="144"/>
      <c r="D51" s="144"/>
      <c r="E51" s="145">
        <f>+E52</f>
        <v>169604</v>
      </c>
      <c r="F51" s="145">
        <f>+F52</f>
        <v>173852.15999999997</v>
      </c>
      <c r="G51" s="146">
        <f t="shared" si="11"/>
        <v>1.0250475224640927</v>
      </c>
      <c r="I51" s="72"/>
      <c r="J51" s="72"/>
      <c r="K51" s="72"/>
    </row>
    <row r="52" spans="2:11" s="111" customFormat="1">
      <c r="B52" s="112" t="s">
        <v>74</v>
      </c>
      <c r="D52" s="113"/>
      <c r="E52" s="114">
        <v>169604</v>
      </c>
      <c r="F52" s="114">
        <v>173852.15999999997</v>
      </c>
      <c r="G52" s="115"/>
      <c r="I52" s="72"/>
      <c r="J52" s="72"/>
      <c r="K52" s="72"/>
    </row>
    <row r="53" spans="2:11" s="111" customFormat="1" ht="15.75">
      <c r="B53" s="124" t="s">
        <v>16</v>
      </c>
      <c r="C53" s="125"/>
      <c r="D53" s="139"/>
      <c r="E53" s="126">
        <f>+E54+E71+E86+E102+E166+E118+E123+E173+E143+E157+E178+E183</f>
        <v>6829128</v>
      </c>
      <c r="F53" s="126">
        <f>+F54+F71+F86+F102+F166+F118+F123+F173+F143+F157+F178+F183</f>
        <v>6193657.4699999997</v>
      </c>
      <c r="G53" s="127">
        <f t="shared" ref="G53:G55" si="12">IF(E53&gt;0,+F53/E53,0)</f>
        <v>0.90694704653361302</v>
      </c>
      <c r="I53" s="72"/>
      <c r="J53" s="72"/>
      <c r="K53" s="72"/>
    </row>
    <row r="54" spans="2:11" s="111" customFormat="1">
      <c r="B54" s="128" t="s">
        <v>47</v>
      </c>
      <c r="C54" s="129"/>
      <c r="D54" s="140"/>
      <c r="E54" s="130">
        <f>+E55+E63+E69</f>
        <v>3092188</v>
      </c>
      <c r="F54" s="130">
        <f>+F55+F63+F69</f>
        <v>2935342.0400000005</v>
      </c>
      <c r="G54" s="131">
        <f t="shared" si="12"/>
        <v>0.94927670633221539</v>
      </c>
      <c r="I54" s="72"/>
      <c r="J54" s="72"/>
      <c r="K54" s="72"/>
    </row>
    <row r="55" spans="2:11" s="111" customFormat="1">
      <c r="B55" s="132" t="str">
        <f>+B41</f>
        <v>A. Izvor  GRAD SAMOBOR - OPĆI PRIHODI I  PRIMICI</v>
      </c>
      <c r="C55" s="133"/>
      <c r="D55" s="141"/>
      <c r="E55" s="134">
        <f>SUM(E56:E62)</f>
        <v>2688458</v>
      </c>
      <c r="F55" s="134">
        <f>SUM(F56:F62)</f>
        <v>2623833.2900000005</v>
      </c>
      <c r="G55" s="135">
        <f t="shared" si="12"/>
        <v>0.97596216492874377</v>
      </c>
    </row>
    <row r="56" spans="2:11" s="111" customFormat="1">
      <c r="B56" s="111" t="s">
        <v>48</v>
      </c>
      <c r="D56" s="111" t="s">
        <v>85</v>
      </c>
      <c r="E56" s="114">
        <v>1672650</v>
      </c>
      <c r="F56" s="114">
        <v>1640901.6300000006</v>
      </c>
      <c r="G56" s="115">
        <f t="shared" ref="G56:G62" si="13">IF(E56&gt;0,+F56/E56,0)</f>
        <v>0.98101911936149255</v>
      </c>
    </row>
    <row r="57" spans="2:11" s="111" customFormat="1">
      <c r="B57" s="111" t="s">
        <v>49</v>
      </c>
      <c r="D57" s="111" t="s">
        <v>50</v>
      </c>
      <c r="E57" s="114">
        <v>103258</v>
      </c>
      <c r="F57" s="114">
        <v>95881.45</v>
      </c>
      <c r="G57" s="115">
        <f t="shared" si="13"/>
        <v>0.92856195161633959</v>
      </c>
    </row>
    <row r="58" spans="2:11" s="111" customFormat="1">
      <c r="B58" s="111" t="s">
        <v>51</v>
      </c>
      <c r="D58" s="111" t="s">
        <v>86</v>
      </c>
      <c r="E58" s="114">
        <v>282300</v>
      </c>
      <c r="F58" s="114">
        <v>282235.11</v>
      </c>
      <c r="G58" s="115">
        <f t="shared" si="13"/>
        <v>0.99977013815090321</v>
      </c>
    </row>
    <row r="59" spans="2:11" s="111" customFormat="1">
      <c r="B59" s="111" t="s">
        <v>52</v>
      </c>
      <c r="D59" s="111" t="s">
        <v>87</v>
      </c>
      <c r="E59" s="114">
        <v>70250</v>
      </c>
      <c r="F59" s="114">
        <v>70240</v>
      </c>
      <c r="G59" s="115">
        <f t="shared" si="13"/>
        <v>0.99985765124555159</v>
      </c>
    </row>
    <row r="60" spans="2:11" s="111" customFormat="1">
      <c r="B60" s="111" t="s">
        <v>53</v>
      </c>
      <c r="D60" s="111" t="s">
        <v>88</v>
      </c>
      <c r="E60" s="114">
        <v>181000</v>
      </c>
      <c r="F60" s="114">
        <v>179796.86</v>
      </c>
      <c r="G60" s="115">
        <f t="shared" si="13"/>
        <v>0.99335281767955796</v>
      </c>
    </row>
    <row r="61" spans="2:11" s="111" customFormat="1">
      <c r="B61" s="111" t="s">
        <v>54</v>
      </c>
      <c r="D61" s="111" t="s">
        <v>89</v>
      </c>
      <c r="E61" s="114">
        <v>342000</v>
      </c>
      <c r="F61" s="114">
        <v>330781.84999999998</v>
      </c>
      <c r="G61" s="115">
        <f t="shared" si="13"/>
        <v>0.96719839181286538</v>
      </c>
    </row>
    <row r="62" spans="2:11" s="111" customFormat="1">
      <c r="B62" s="111" t="s">
        <v>55</v>
      </c>
      <c r="D62" s="111" t="s">
        <v>56</v>
      </c>
      <c r="E62" s="114">
        <v>37000</v>
      </c>
      <c r="F62" s="114">
        <v>23996.390000000003</v>
      </c>
      <c r="G62" s="115">
        <f t="shared" si="13"/>
        <v>0.64855108108108117</v>
      </c>
    </row>
    <row r="63" spans="2:11" s="111" customFormat="1">
      <c r="B63" s="116" t="str">
        <f>+B43</f>
        <v>B. Izvor PUČKO OTVORENO UČILIŠTE- VLASTITI PRIHODI</v>
      </c>
      <c r="C63" s="117"/>
      <c r="D63" s="137"/>
      <c r="E63" s="118">
        <f>SUM(E64:E68)</f>
        <v>403730</v>
      </c>
      <c r="F63" s="118">
        <f>SUM(F64:F68)</f>
        <v>311508.75</v>
      </c>
      <c r="G63" s="119">
        <f t="shared" ref="G63:G92" si="14">IF(E63&gt;0,+F63/E63,0)</f>
        <v>0.77157692021895818</v>
      </c>
    </row>
    <row r="64" spans="2:11" s="111" customFormat="1">
      <c r="B64" s="111" t="s">
        <v>52</v>
      </c>
      <c r="D64" s="111" t="s">
        <v>87</v>
      </c>
      <c r="E64" s="114">
        <v>9900</v>
      </c>
      <c r="F64" s="114">
        <v>9759.0299999999988</v>
      </c>
      <c r="G64" s="115">
        <f t="shared" si="14"/>
        <v>0.98576060606060589</v>
      </c>
    </row>
    <row r="65" spans="2:7" s="111" customFormat="1">
      <c r="B65" s="111" t="s">
        <v>53</v>
      </c>
      <c r="D65" s="111" t="s">
        <v>88</v>
      </c>
      <c r="E65" s="114">
        <v>61400</v>
      </c>
      <c r="F65" s="114">
        <v>26729.97</v>
      </c>
      <c r="G65" s="115">
        <f t="shared" si="14"/>
        <v>0.43534153094462541</v>
      </c>
    </row>
    <row r="66" spans="2:7" s="111" customFormat="1">
      <c r="B66" s="111" t="s">
        <v>54</v>
      </c>
      <c r="D66" s="111" t="s">
        <v>89</v>
      </c>
      <c r="E66" s="114">
        <v>263000</v>
      </c>
      <c r="F66" s="114">
        <v>217663.5</v>
      </c>
      <c r="G66" s="115">
        <f t="shared" si="14"/>
        <v>0.82761787072243342</v>
      </c>
    </row>
    <row r="67" spans="2:7" s="111" customFormat="1">
      <c r="B67" s="111" t="s">
        <v>55</v>
      </c>
      <c r="D67" s="111" t="s">
        <v>56</v>
      </c>
      <c r="E67" s="114">
        <v>60930</v>
      </c>
      <c r="F67" s="114">
        <v>48970.720000000001</v>
      </c>
      <c r="G67" s="115">
        <f t="shared" si="14"/>
        <v>0.80372099130149355</v>
      </c>
    </row>
    <row r="68" spans="2:7" s="111" customFormat="1">
      <c r="B68" s="111" t="s">
        <v>57</v>
      </c>
      <c r="D68" s="111" t="s">
        <v>103</v>
      </c>
      <c r="E68" s="114">
        <v>8500</v>
      </c>
      <c r="F68" s="114">
        <v>8385.5300000000007</v>
      </c>
      <c r="G68" s="115">
        <f t="shared" si="14"/>
        <v>0.98653294117647061</v>
      </c>
    </row>
    <row r="69" spans="2:7" s="111" customFormat="1">
      <c r="B69" s="120" t="str">
        <f>+B47</f>
        <v>C. Izvor PUČKO OTVORENO UČILIŠTE-PRIHODI OD POMOĆI</v>
      </c>
      <c r="C69" s="121"/>
      <c r="D69" s="138"/>
      <c r="E69" s="122">
        <f>SUM(E70:E70)</f>
        <v>0</v>
      </c>
      <c r="F69" s="122">
        <f>SUM(F70:F70)</f>
        <v>0</v>
      </c>
      <c r="G69" s="123">
        <f t="shared" si="14"/>
        <v>0</v>
      </c>
    </row>
    <row r="70" spans="2:7" s="111" customFormat="1">
      <c r="B70" s="136" t="s">
        <v>54</v>
      </c>
      <c r="D70" s="113" t="s">
        <v>89</v>
      </c>
      <c r="E70" s="114">
        <v>0</v>
      </c>
      <c r="F70" s="114">
        <v>0</v>
      </c>
      <c r="G70" s="115">
        <f t="shared" ref="G70" si="15">IF(E70&gt;0,+F70/E70,0)</f>
        <v>0</v>
      </c>
    </row>
    <row r="71" spans="2:7" s="111" customFormat="1">
      <c r="B71" s="128" t="s">
        <v>59</v>
      </c>
      <c r="C71" s="129"/>
      <c r="D71" s="140"/>
      <c r="E71" s="130">
        <f>+E72+E75+E80+E83</f>
        <v>680000</v>
      </c>
      <c r="F71" s="130">
        <f>+F72+F75+F80+F83</f>
        <v>594446.87000000011</v>
      </c>
      <c r="G71" s="131">
        <f t="shared" si="14"/>
        <v>0.87418657352941198</v>
      </c>
    </row>
    <row r="72" spans="2:7" s="111" customFormat="1">
      <c r="B72" s="132" t="str">
        <f>+B41</f>
        <v>A. Izvor  GRAD SAMOBOR - OPĆI PRIHODI I  PRIMICI</v>
      </c>
      <c r="C72" s="133"/>
      <c r="D72" s="141"/>
      <c r="E72" s="134">
        <f>SUM(E73:E74)</f>
        <v>119000</v>
      </c>
      <c r="F72" s="134">
        <f>SUM(F73:F74)</f>
        <v>118865.74</v>
      </c>
      <c r="G72" s="135">
        <f t="shared" si="14"/>
        <v>0.99887176470588235</v>
      </c>
    </row>
    <row r="73" spans="2:7" s="111" customFormat="1">
      <c r="B73" s="136" t="s">
        <v>54</v>
      </c>
      <c r="D73" s="113" t="s">
        <v>89</v>
      </c>
      <c r="E73" s="114">
        <v>106500</v>
      </c>
      <c r="F73" s="114">
        <v>106365.74</v>
      </c>
      <c r="G73" s="115">
        <f t="shared" si="14"/>
        <v>0.9987393427230048</v>
      </c>
    </row>
    <row r="74" spans="2:7" s="111" customFormat="1">
      <c r="B74" s="136" t="s">
        <v>55</v>
      </c>
      <c r="D74" s="113" t="s">
        <v>56</v>
      </c>
      <c r="E74" s="114">
        <v>12500</v>
      </c>
      <c r="F74" s="114">
        <v>12500</v>
      </c>
      <c r="G74" s="115">
        <f t="shared" si="14"/>
        <v>1</v>
      </c>
    </row>
    <row r="75" spans="2:7" s="111" customFormat="1">
      <c r="B75" s="116" t="str">
        <f>+B43</f>
        <v>B. Izvor PUČKO OTVORENO UČILIŠTE- VLASTITI PRIHODI</v>
      </c>
      <c r="C75" s="117"/>
      <c r="D75" s="137"/>
      <c r="E75" s="118">
        <f>SUM(E76:E79)</f>
        <v>77000</v>
      </c>
      <c r="F75" s="118">
        <f>SUM(F76:F79)</f>
        <v>71767.420000000013</v>
      </c>
      <c r="G75" s="119">
        <f t="shared" si="14"/>
        <v>0.93204441558441575</v>
      </c>
    </row>
    <row r="76" spans="2:7" s="111" customFormat="1">
      <c r="B76" s="136" t="s">
        <v>52</v>
      </c>
      <c r="D76" s="113" t="s">
        <v>87</v>
      </c>
      <c r="E76" s="114">
        <v>2000</v>
      </c>
      <c r="F76" s="114">
        <v>1178</v>
      </c>
      <c r="G76" s="115">
        <f t="shared" si="14"/>
        <v>0.58899999999999997</v>
      </c>
    </row>
    <row r="77" spans="2:7" s="111" customFormat="1">
      <c r="B77" s="136" t="s">
        <v>53</v>
      </c>
      <c r="D77" s="113" t="s">
        <v>88</v>
      </c>
      <c r="E77" s="114">
        <v>1000</v>
      </c>
      <c r="F77" s="114">
        <v>0</v>
      </c>
      <c r="G77" s="115">
        <f t="shared" si="14"/>
        <v>0</v>
      </c>
    </row>
    <row r="78" spans="2:7" s="111" customFormat="1">
      <c r="B78" s="136" t="s">
        <v>54</v>
      </c>
      <c r="D78" s="113" t="s">
        <v>89</v>
      </c>
      <c r="E78" s="114">
        <v>3000</v>
      </c>
      <c r="F78" s="114">
        <v>0</v>
      </c>
      <c r="G78" s="115">
        <f t="shared" si="14"/>
        <v>0</v>
      </c>
    </row>
    <row r="79" spans="2:7" s="111" customFormat="1">
      <c r="B79" s="136" t="s">
        <v>55</v>
      </c>
      <c r="D79" s="113" t="s">
        <v>56</v>
      </c>
      <c r="E79" s="114">
        <v>71000</v>
      </c>
      <c r="F79" s="114">
        <v>70589.420000000013</v>
      </c>
      <c r="G79" s="115">
        <f t="shared" si="14"/>
        <v>0.99421718309859175</v>
      </c>
    </row>
    <row r="80" spans="2:7" s="111" customFormat="1">
      <c r="B80" s="120" t="str">
        <f>+B47</f>
        <v>C. Izvor PUČKO OTVORENO UČILIŠTE-PRIHODI OD POMOĆI</v>
      </c>
      <c r="C80" s="121"/>
      <c r="D80" s="138"/>
      <c r="E80" s="122">
        <f>SUM(E81:E82)</f>
        <v>440000</v>
      </c>
      <c r="F80" s="122">
        <f>SUM(F81:F82)</f>
        <v>363609.71</v>
      </c>
      <c r="G80" s="123">
        <f t="shared" si="14"/>
        <v>0.82638570454545457</v>
      </c>
    </row>
    <row r="81" spans="2:7" s="111" customFormat="1">
      <c r="B81" s="136" t="s">
        <v>54</v>
      </c>
      <c r="D81" s="113" t="s">
        <v>89</v>
      </c>
      <c r="E81" s="114">
        <v>383500</v>
      </c>
      <c r="F81" s="114">
        <v>308868.56</v>
      </c>
      <c r="G81" s="115">
        <f t="shared" si="14"/>
        <v>0.80539389830508479</v>
      </c>
    </row>
    <row r="82" spans="2:7" s="111" customFormat="1">
      <c r="B82" s="136" t="s">
        <v>55</v>
      </c>
      <c r="D82" s="113" t="s">
        <v>56</v>
      </c>
      <c r="E82" s="114">
        <v>56500</v>
      </c>
      <c r="F82" s="114">
        <v>54741.15</v>
      </c>
      <c r="G82" s="115">
        <f t="shared" si="14"/>
        <v>0.96886991150442481</v>
      </c>
    </row>
    <row r="83" spans="2:7" s="111" customFormat="1">
      <c r="B83" s="147" t="s">
        <v>91</v>
      </c>
      <c r="C83" s="144"/>
      <c r="D83" s="144"/>
      <c r="E83" s="145">
        <f>+E84+E85</f>
        <v>44000</v>
      </c>
      <c r="F83" s="145">
        <f>+F84+F85</f>
        <v>40204</v>
      </c>
      <c r="G83" s="146">
        <f>IF(E83&gt;0,+F83/E83,0)</f>
        <v>0.91372727272727272</v>
      </c>
    </row>
    <row r="84" spans="2:7" s="111" customFormat="1">
      <c r="B84" s="136">
        <v>323</v>
      </c>
      <c r="D84" s="113" t="s">
        <v>104</v>
      </c>
      <c r="E84" s="114">
        <v>40000</v>
      </c>
      <c r="F84" s="114">
        <v>36204</v>
      </c>
      <c r="G84" s="115">
        <f t="shared" ref="G84:G85" si="16">IF(E84&gt;0,+F84/E84,0)</f>
        <v>0.90510000000000002</v>
      </c>
    </row>
    <row r="85" spans="2:7" s="111" customFormat="1">
      <c r="B85" s="136">
        <v>329</v>
      </c>
      <c r="D85" s="113" t="s">
        <v>56</v>
      </c>
      <c r="E85" s="114">
        <v>4000</v>
      </c>
      <c r="F85" s="114">
        <v>4000</v>
      </c>
      <c r="G85" s="115">
        <f t="shared" si="16"/>
        <v>1</v>
      </c>
    </row>
    <row r="86" spans="2:7" s="111" customFormat="1">
      <c r="B86" s="128" t="s">
        <v>60</v>
      </c>
      <c r="C86" s="129"/>
      <c r="D86" s="140"/>
      <c r="E86" s="130">
        <f>+E87+E90+E95+E99</f>
        <v>139580</v>
      </c>
      <c r="F86" s="130">
        <f>+F87+F90+F95+F99</f>
        <v>132506.28</v>
      </c>
      <c r="G86" s="131">
        <f t="shared" si="14"/>
        <v>0.94932139274967764</v>
      </c>
    </row>
    <row r="87" spans="2:7" s="111" customFormat="1">
      <c r="B87" s="132" t="str">
        <f>+B41</f>
        <v>A. Izvor  GRAD SAMOBOR - OPĆI PRIHODI I  PRIMICI</v>
      </c>
      <c r="C87" s="133"/>
      <c r="D87" s="141"/>
      <c r="E87" s="134">
        <f>SUM(E88:E89)</f>
        <v>65000</v>
      </c>
      <c r="F87" s="134">
        <f>SUM(F88:F89)</f>
        <v>64788.659999999996</v>
      </c>
      <c r="G87" s="135">
        <f t="shared" si="14"/>
        <v>0.99674861538461534</v>
      </c>
    </row>
    <row r="88" spans="2:7" s="111" customFormat="1">
      <c r="B88" s="136" t="s">
        <v>53</v>
      </c>
      <c r="D88" s="113" t="s">
        <v>88</v>
      </c>
      <c r="E88" s="114">
        <v>4000</v>
      </c>
      <c r="F88" s="114">
        <v>3852.6600000000003</v>
      </c>
      <c r="G88" s="115">
        <f t="shared" si="14"/>
        <v>0.96316500000000005</v>
      </c>
    </row>
    <row r="89" spans="2:7" s="111" customFormat="1">
      <c r="B89" s="136" t="s">
        <v>54</v>
      </c>
      <c r="D89" s="113" t="s">
        <v>89</v>
      </c>
      <c r="E89" s="114">
        <v>61000</v>
      </c>
      <c r="F89" s="114">
        <v>60935.999999999993</v>
      </c>
      <c r="G89" s="115">
        <f t="shared" si="14"/>
        <v>0.99895081967213106</v>
      </c>
    </row>
    <row r="90" spans="2:7" s="111" customFormat="1">
      <c r="B90" s="116" t="s">
        <v>83</v>
      </c>
      <c r="C90" s="117"/>
      <c r="D90" s="137"/>
      <c r="E90" s="118">
        <f>SUM(E91:E94)</f>
        <v>15900</v>
      </c>
      <c r="F90" s="118">
        <f>SUM(F91:F94)</f>
        <v>11616.34</v>
      </c>
      <c r="G90" s="119">
        <f t="shared" si="14"/>
        <v>0.73058742138364785</v>
      </c>
    </row>
    <row r="91" spans="2:7" s="111" customFormat="1">
      <c r="B91" s="136" t="s">
        <v>52</v>
      </c>
      <c r="D91" s="113" t="s">
        <v>87</v>
      </c>
      <c r="E91" s="114">
        <v>4200</v>
      </c>
      <c r="F91" s="114">
        <v>376</v>
      </c>
      <c r="G91" s="115">
        <f t="shared" si="14"/>
        <v>8.9523809523809519E-2</v>
      </c>
    </row>
    <row r="92" spans="2:7" s="111" customFormat="1">
      <c r="B92" s="136" t="s">
        <v>54</v>
      </c>
      <c r="D92" s="113" t="s">
        <v>89</v>
      </c>
      <c r="E92" s="114">
        <v>3700</v>
      </c>
      <c r="F92" s="114">
        <v>3700</v>
      </c>
      <c r="G92" s="115">
        <f t="shared" si="14"/>
        <v>1</v>
      </c>
    </row>
    <row r="93" spans="2:7" s="111" customFormat="1">
      <c r="B93" s="136" t="s">
        <v>55</v>
      </c>
      <c r="D93" s="113" t="s">
        <v>56</v>
      </c>
      <c r="E93" s="114">
        <v>4000</v>
      </c>
      <c r="F93" s="114">
        <v>3540.34</v>
      </c>
      <c r="G93" s="115">
        <f t="shared" ref="G93:G99" si="17">IF(E93&gt;0,+F93/E93,0)</f>
        <v>0.88508500000000001</v>
      </c>
    </row>
    <row r="94" spans="2:7" s="111" customFormat="1">
      <c r="B94" s="136">
        <v>424</v>
      </c>
      <c r="D94" s="113" t="s">
        <v>105</v>
      </c>
      <c r="E94" s="114">
        <v>4000</v>
      </c>
      <c r="F94" s="114">
        <v>4000</v>
      </c>
      <c r="G94" s="115">
        <f t="shared" si="17"/>
        <v>1</v>
      </c>
    </row>
    <row r="95" spans="2:7" s="111" customFormat="1">
      <c r="B95" s="120" t="str">
        <f>+B47</f>
        <v>C. Izvor PUČKO OTVORENO UČILIŠTE-PRIHODI OD POMOĆI</v>
      </c>
      <c r="C95" s="121"/>
      <c r="D95" s="138"/>
      <c r="E95" s="122">
        <f>SUM(E96:E98)</f>
        <v>48000</v>
      </c>
      <c r="F95" s="122">
        <f>SUM(F96:F98)</f>
        <v>43079.279999999992</v>
      </c>
      <c r="G95" s="123">
        <f t="shared" si="17"/>
        <v>0.89748499999999987</v>
      </c>
    </row>
    <row r="96" spans="2:7" s="111" customFormat="1">
      <c r="B96" s="136" t="s">
        <v>53</v>
      </c>
      <c r="D96" s="113" t="s">
        <v>88</v>
      </c>
      <c r="E96" s="114">
        <v>2000</v>
      </c>
      <c r="F96" s="114">
        <v>2000</v>
      </c>
      <c r="G96" s="115">
        <f t="shared" si="17"/>
        <v>1</v>
      </c>
    </row>
    <row r="97" spans="2:7" s="111" customFormat="1">
      <c r="B97" s="136" t="s">
        <v>54</v>
      </c>
      <c r="D97" s="113" t="s">
        <v>89</v>
      </c>
      <c r="E97" s="114">
        <v>44000</v>
      </c>
      <c r="F97" s="114">
        <v>39393.459999999992</v>
      </c>
      <c r="G97" s="115">
        <f t="shared" si="17"/>
        <v>0.8953059090909089</v>
      </c>
    </row>
    <row r="98" spans="2:7" s="111" customFormat="1">
      <c r="B98" s="136" t="s">
        <v>55</v>
      </c>
      <c r="D98" s="113" t="s">
        <v>56</v>
      </c>
      <c r="E98" s="114">
        <v>2000</v>
      </c>
      <c r="F98" s="114">
        <v>1685.8200000000002</v>
      </c>
      <c r="G98" s="115">
        <f t="shared" si="17"/>
        <v>0.84291000000000005</v>
      </c>
    </row>
    <row r="99" spans="2:7" s="111" customFormat="1">
      <c r="B99" s="147" t="s">
        <v>91</v>
      </c>
      <c r="C99" s="144"/>
      <c r="D99" s="144"/>
      <c r="E99" s="145">
        <f>+E100+E101</f>
        <v>10680</v>
      </c>
      <c r="F99" s="145">
        <f>+F100+F101</f>
        <v>13022</v>
      </c>
      <c r="G99" s="146">
        <f t="shared" si="17"/>
        <v>1.2192883895131086</v>
      </c>
    </row>
    <row r="100" spans="2:7" s="111" customFormat="1">
      <c r="B100" s="136" t="s">
        <v>53</v>
      </c>
      <c r="D100" s="113" t="s">
        <v>88</v>
      </c>
      <c r="E100" s="114">
        <v>0</v>
      </c>
      <c r="F100" s="114">
        <v>2342</v>
      </c>
      <c r="G100" s="115">
        <f t="shared" ref="G100" si="18">IF(E100&gt;0,+F100/E100,0)</f>
        <v>0</v>
      </c>
    </row>
    <row r="101" spans="2:7" s="111" customFormat="1">
      <c r="B101" s="136" t="s">
        <v>54</v>
      </c>
      <c r="D101" s="113" t="s">
        <v>89</v>
      </c>
      <c r="E101" s="114">
        <v>10680</v>
      </c>
      <c r="F101" s="114">
        <v>10680</v>
      </c>
      <c r="G101" s="115">
        <f t="shared" ref="G101:G116" si="19">IF(E101&gt;0,+F101/E101,0)</f>
        <v>1</v>
      </c>
    </row>
    <row r="102" spans="2:7" s="111" customFormat="1">
      <c r="B102" s="128" t="s">
        <v>61</v>
      </c>
      <c r="C102" s="129"/>
      <c r="D102" s="140"/>
      <c r="E102" s="130">
        <f>+E103+E107+E112+E116</f>
        <v>259446</v>
      </c>
      <c r="F102" s="130">
        <f>+F103+F107+F112+F116</f>
        <v>234068.73</v>
      </c>
      <c r="G102" s="131">
        <f t="shared" si="19"/>
        <v>0.90218669780994898</v>
      </c>
    </row>
    <row r="103" spans="2:7" s="111" customFormat="1">
      <c r="B103" s="132" t="str">
        <f>+B41</f>
        <v>A. Izvor  GRAD SAMOBOR - OPĆI PRIHODI I  PRIMICI</v>
      </c>
      <c r="C103" s="133"/>
      <c r="D103" s="141"/>
      <c r="E103" s="134">
        <f>SUM(E104:E106)</f>
        <v>149400</v>
      </c>
      <c r="F103" s="134">
        <f>SUM(F104:F106)</f>
        <v>148962.47</v>
      </c>
      <c r="G103" s="135">
        <f t="shared" si="19"/>
        <v>0.9970714190093708</v>
      </c>
    </row>
    <row r="104" spans="2:7" s="111" customFormat="1">
      <c r="B104" s="136" t="s">
        <v>52</v>
      </c>
      <c r="D104" s="113" t="s">
        <v>87</v>
      </c>
      <c r="E104" s="114">
        <v>0</v>
      </c>
      <c r="F104" s="114">
        <v>0</v>
      </c>
      <c r="G104" s="115">
        <f t="shared" si="19"/>
        <v>0</v>
      </c>
    </row>
    <row r="105" spans="2:7" s="111" customFormat="1">
      <c r="B105" s="136" t="s">
        <v>54</v>
      </c>
      <c r="D105" s="113" t="s">
        <v>89</v>
      </c>
      <c r="E105" s="114">
        <v>148400</v>
      </c>
      <c r="F105" s="114">
        <v>148031.06</v>
      </c>
      <c r="G105" s="115">
        <f t="shared" si="19"/>
        <v>0.99751388140161723</v>
      </c>
    </row>
    <row r="106" spans="2:7" s="111" customFormat="1">
      <c r="B106" s="136" t="s">
        <v>55</v>
      </c>
      <c r="D106" s="113" t="s">
        <v>56</v>
      </c>
      <c r="E106" s="114">
        <v>1000</v>
      </c>
      <c r="F106" s="114">
        <v>931.41000000000008</v>
      </c>
      <c r="G106" s="115">
        <f t="shared" si="19"/>
        <v>0.93141000000000007</v>
      </c>
    </row>
    <row r="107" spans="2:7" s="111" customFormat="1">
      <c r="B107" s="116" t="str">
        <f>+B43</f>
        <v>B. Izvor PUČKO OTVORENO UČILIŠTE- VLASTITI PRIHODI</v>
      </c>
      <c r="C107" s="117"/>
      <c r="D107" s="137"/>
      <c r="E107" s="118">
        <f>SUM(E108:E111)</f>
        <v>33500</v>
      </c>
      <c r="F107" s="118">
        <f>SUM(F108:F111)</f>
        <v>28078.44</v>
      </c>
      <c r="G107" s="119">
        <f t="shared" si="19"/>
        <v>0.83816238805970145</v>
      </c>
    </row>
    <row r="108" spans="2:7" s="111" customFormat="1">
      <c r="B108" s="136" t="s">
        <v>52</v>
      </c>
      <c r="D108" s="113" t="s">
        <v>87</v>
      </c>
      <c r="E108" s="114">
        <v>500</v>
      </c>
      <c r="F108" s="114">
        <v>120</v>
      </c>
      <c r="G108" s="115">
        <f t="shared" si="19"/>
        <v>0.24</v>
      </c>
    </row>
    <row r="109" spans="2:7" s="111" customFormat="1">
      <c r="B109" s="136" t="s">
        <v>53</v>
      </c>
      <c r="D109" s="113" t="s">
        <v>88</v>
      </c>
      <c r="E109" s="114">
        <v>5000</v>
      </c>
      <c r="F109" s="114">
        <v>1187.8700000000001</v>
      </c>
      <c r="G109" s="115">
        <f t="shared" si="19"/>
        <v>0.23757400000000004</v>
      </c>
    </row>
    <row r="110" spans="2:7" s="111" customFormat="1">
      <c r="B110" s="136" t="s">
        <v>54</v>
      </c>
      <c r="D110" s="113" t="s">
        <v>89</v>
      </c>
      <c r="E110" s="114">
        <v>25000</v>
      </c>
      <c r="F110" s="114">
        <v>24616.16</v>
      </c>
      <c r="G110" s="115">
        <f t="shared" si="19"/>
        <v>0.98464640000000003</v>
      </c>
    </row>
    <row r="111" spans="2:7" s="111" customFormat="1">
      <c r="B111" s="136" t="s">
        <v>55</v>
      </c>
      <c r="D111" s="113" t="s">
        <v>56</v>
      </c>
      <c r="E111" s="114">
        <v>3000</v>
      </c>
      <c r="F111" s="114">
        <v>2154.41</v>
      </c>
      <c r="G111" s="115">
        <f t="shared" si="19"/>
        <v>0.71813666666666665</v>
      </c>
    </row>
    <row r="112" spans="2:7" s="111" customFormat="1">
      <c r="B112" s="120" t="str">
        <f>+B47</f>
        <v>C. Izvor PUČKO OTVORENO UČILIŠTE-PRIHODI OD POMOĆI</v>
      </c>
      <c r="C112" s="121"/>
      <c r="D112" s="138"/>
      <c r="E112" s="122">
        <f>SUM(E113:E115)</f>
        <v>74546</v>
      </c>
      <c r="F112" s="122">
        <f>SUM(F113:F115)</f>
        <v>57027.82</v>
      </c>
      <c r="G112" s="123">
        <f t="shared" si="19"/>
        <v>0.7650017438896789</v>
      </c>
    </row>
    <row r="113" spans="2:7" s="111" customFormat="1">
      <c r="B113" s="136" t="s">
        <v>53</v>
      </c>
      <c r="D113" s="113" t="s">
        <v>88</v>
      </c>
      <c r="E113" s="114">
        <v>3000</v>
      </c>
      <c r="F113" s="114">
        <v>1298.1500000000001</v>
      </c>
      <c r="G113" s="115">
        <f t="shared" si="19"/>
        <v>0.43271666666666669</v>
      </c>
    </row>
    <row r="114" spans="2:7" s="111" customFormat="1">
      <c r="B114" s="136" t="s">
        <v>54</v>
      </c>
      <c r="D114" s="113" t="s">
        <v>89</v>
      </c>
      <c r="E114" s="114">
        <v>66546</v>
      </c>
      <c r="F114" s="114">
        <v>51912.06</v>
      </c>
      <c r="G114" s="115">
        <f t="shared" si="19"/>
        <v>0.78009286809124512</v>
      </c>
    </row>
    <row r="115" spans="2:7" s="111" customFormat="1">
      <c r="B115" s="136" t="s">
        <v>55</v>
      </c>
      <c r="D115" s="113" t="s">
        <v>56</v>
      </c>
      <c r="E115" s="114">
        <v>5000</v>
      </c>
      <c r="F115" s="114">
        <v>3817.61</v>
      </c>
      <c r="G115" s="115">
        <f t="shared" si="19"/>
        <v>0.76352200000000003</v>
      </c>
    </row>
    <row r="116" spans="2:7" s="111" customFormat="1">
      <c r="B116" s="147" t="s">
        <v>91</v>
      </c>
      <c r="C116" s="144"/>
      <c r="D116" s="144"/>
      <c r="E116" s="145">
        <f>+E117</f>
        <v>2000</v>
      </c>
      <c r="F116" s="145">
        <f>+F117</f>
        <v>0</v>
      </c>
      <c r="G116" s="146">
        <f t="shared" si="19"/>
        <v>0</v>
      </c>
    </row>
    <row r="117" spans="2:7" s="111" customFormat="1">
      <c r="B117" s="136">
        <v>323</v>
      </c>
      <c r="D117" s="113" t="s">
        <v>104</v>
      </c>
      <c r="E117" s="114">
        <v>2000</v>
      </c>
      <c r="F117" s="114">
        <v>0</v>
      </c>
      <c r="G117" s="115">
        <f t="shared" ref="G117" si="20">IF(E117&gt;0,+F117/E117,0)</f>
        <v>0</v>
      </c>
    </row>
    <row r="118" spans="2:7" s="111" customFormat="1">
      <c r="B118" s="148" t="s">
        <v>92</v>
      </c>
      <c r="C118" s="149"/>
      <c r="D118" s="149"/>
      <c r="E118" s="150">
        <f>+E121+E119</f>
        <v>4713</v>
      </c>
      <c r="F118" s="150">
        <f>+F121+F119</f>
        <v>4712.12</v>
      </c>
      <c r="G118" s="131">
        <f>IF(E118&gt;0,+F118/E118,0)</f>
        <v>0.99981328241035428</v>
      </c>
    </row>
    <row r="119" spans="2:7" s="111" customFormat="1">
      <c r="B119" s="116" t="s">
        <v>83</v>
      </c>
      <c r="C119" s="117"/>
      <c r="D119" s="137"/>
      <c r="E119" s="118">
        <f>SUM(E120:E120)</f>
        <v>2027</v>
      </c>
      <c r="F119" s="118">
        <f>SUM(F120:F120)</f>
        <v>2026.12</v>
      </c>
      <c r="G119" s="119">
        <f t="shared" ref="G119:G120" si="21">IF(E119&gt;0,+F119/E119,0)</f>
        <v>0.99956586087814503</v>
      </c>
    </row>
    <row r="120" spans="2:7" s="111" customFormat="1">
      <c r="B120" s="136">
        <v>324</v>
      </c>
      <c r="D120" s="113" t="s">
        <v>87</v>
      </c>
      <c r="E120" s="114">
        <v>2027</v>
      </c>
      <c r="F120" s="114">
        <v>2026.12</v>
      </c>
      <c r="G120" s="115">
        <f t="shared" si="21"/>
        <v>0.99956586087814503</v>
      </c>
    </row>
    <row r="121" spans="2:7" s="111" customFormat="1">
      <c r="B121" s="120" t="s">
        <v>84</v>
      </c>
      <c r="C121" s="121"/>
      <c r="D121" s="138"/>
      <c r="E121" s="122">
        <f>+E122</f>
        <v>2686</v>
      </c>
      <c r="F121" s="122">
        <f>+F122</f>
        <v>2686</v>
      </c>
      <c r="G121" s="123">
        <f t="shared" ref="G121" si="22">IF(E121&gt;0,+F121/E121,0)</f>
        <v>1</v>
      </c>
    </row>
    <row r="122" spans="2:7" s="111" customFormat="1">
      <c r="B122" s="136">
        <v>324</v>
      </c>
      <c r="D122" s="113" t="s">
        <v>106</v>
      </c>
      <c r="E122" s="114">
        <v>2686</v>
      </c>
      <c r="F122" s="114">
        <v>2686</v>
      </c>
      <c r="G122" s="115">
        <f>IF(E122&gt;0,+F122/E122,0)</f>
        <v>1</v>
      </c>
    </row>
    <row r="123" spans="2:7" s="111" customFormat="1">
      <c r="B123" s="148" t="s">
        <v>93</v>
      </c>
      <c r="C123" s="149"/>
      <c r="D123" s="149"/>
      <c r="E123" s="150">
        <f>+E124+E128+E132+E139</f>
        <v>1214800</v>
      </c>
      <c r="F123" s="150">
        <f>+F124+F128+F132+F139</f>
        <v>1061497.3500000001</v>
      </c>
      <c r="G123" s="131">
        <f>IF(E123&gt;0,+F123/E123,0)</f>
        <v>0.87380420645373735</v>
      </c>
    </row>
    <row r="124" spans="2:7" s="111" customFormat="1">
      <c r="B124" s="132" t="str">
        <f>+B55</f>
        <v>A. Izvor  GRAD SAMOBOR - OPĆI PRIHODI I  PRIMICI</v>
      </c>
      <c r="C124" s="133"/>
      <c r="D124" s="141"/>
      <c r="E124" s="134">
        <f>SUM(E125:E127)</f>
        <v>1040800</v>
      </c>
      <c r="F124" s="134">
        <f>SUM(F125:F127)</f>
        <v>1034543.3400000001</v>
      </c>
      <c r="G124" s="135">
        <f t="shared" ref="G124:G141" si="23">IF(E124&gt;0,+F124/E124,0)</f>
        <v>0.99398860491929297</v>
      </c>
    </row>
    <row r="125" spans="2:7" s="111" customFormat="1">
      <c r="B125" s="136" t="s">
        <v>53</v>
      </c>
      <c r="D125" s="113" t="s">
        <v>88</v>
      </c>
      <c r="E125" s="114">
        <v>214000</v>
      </c>
      <c r="F125" s="114">
        <v>212224.47</v>
      </c>
      <c r="G125" s="115">
        <f t="shared" si="23"/>
        <v>0.99170313084112149</v>
      </c>
    </row>
    <row r="126" spans="2:7" s="111" customFormat="1">
      <c r="B126" s="136" t="s">
        <v>54</v>
      </c>
      <c r="D126" s="113" t="s">
        <v>89</v>
      </c>
      <c r="E126" s="114">
        <v>791250</v>
      </c>
      <c r="F126" s="114">
        <v>789697.6100000001</v>
      </c>
      <c r="G126" s="115">
        <f t="shared" si="23"/>
        <v>0.99803805371248033</v>
      </c>
    </row>
    <row r="127" spans="2:7" s="111" customFormat="1">
      <c r="B127" s="136" t="s">
        <v>55</v>
      </c>
      <c r="D127" s="113" t="s">
        <v>56</v>
      </c>
      <c r="E127" s="114">
        <v>35550</v>
      </c>
      <c r="F127" s="114">
        <v>32621.260000000002</v>
      </c>
      <c r="G127" s="115">
        <f t="shared" si="23"/>
        <v>0.91761631504922647</v>
      </c>
    </row>
    <row r="128" spans="2:7" s="111" customFormat="1">
      <c r="B128" s="116" t="s">
        <v>83</v>
      </c>
      <c r="C128" s="117"/>
      <c r="D128" s="137"/>
      <c r="E128" s="118">
        <f>SUM(E129:E131)</f>
        <v>100000</v>
      </c>
      <c r="F128" s="118">
        <f>SUM(F129:F131)</f>
        <v>20905.260000000002</v>
      </c>
      <c r="G128" s="119">
        <f t="shared" si="23"/>
        <v>0.20905260000000003</v>
      </c>
    </row>
    <row r="129" spans="2:7" s="111" customFormat="1">
      <c r="B129" s="136" t="s">
        <v>53</v>
      </c>
      <c r="D129" s="113" t="s">
        <v>88</v>
      </c>
      <c r="E129" s="114">
        <v>2000</v>
      </c>
      <c r="F129" s="114">
        <v>1065.33</v>
      </c>
      <c r="G129" s="115">
        <f t="shared" si="23"/>
        <v>0.53266499999999994</v>
      </c>
    </row>
    <row r="130" spans="2:7" s="111" customFormat="1">
      <c r="B130" s="136" t="s">
        <v>54</v>
      </c>
      <c r="D130" s="113" t="s">
        <v>89</v>
      </c>
      <c r="E130" s="114">
        <v>83000</v>
      </c>
      <c r="F130" s="114">
        <v>16445.04</v>
      </c>
      <c r="G130" s="115">
        <f t="shared" si="23"/>
        <v>0.19813301204819278</v>
      </c>
    </row>
    <row r="131" spans="2:7" s="111" customFormat="1">
      <c r="B131" s="136" t="s">
        <v>55</v>
      </c>
      <c r="D131" s="113" t="s">
        <v>56</v>
      </c>
      <c r="E131" s="114">
        <v>15000</v>
      </c>
      <c r="F131" s="114">
        <v>3394.89</v>
      </c>
      <c r="G131" s="115">
        <f t="shared" si="23"/>
        <v>0.226326</v>
      </c>
    </row>
    <row r="132" spans="2:7" s="111" customFormat="1">
      <c r="B132" s="120" t="s">
        <v>84</v>
      </c>
      <c r="C132" s="121"/>
      <c r="D132" s="138"/>
      <c r="E132" s="122">
        <f>SUM(E133:E138)</f>
        <v>60000</v>
      </c>
      <c r="F132" s="122">
        <f>SUM(F133:F138)</f>
        <v>2.2737367544323206E-13</v>
      </c>
      <c r="G132" s="123">
        <f t="shared" si="23"/>
        <v>3.7895612573872012E-18</v>
      </c>
    </row>
    <row r="133" spans="2:7" s="111" customFormat="1">
      <c r="B133" s="136" t="s">
        <v>48</v>
      </c>
      <c r="D133" s="113" t="s">
        <v>85</v>
      </c>
      <c r="E133" s="114">
        <v>0</v>
      </c>
      <c r="F133" s="114">
        <v>0</v>
      </c>
      <c r="G133" s="115">
        <f t="shared" si="23"/>
        <v>0</v>
      </c>
    </row>
    <row r="134" spans="2:7" s="111" customFormat="1">
      <c r="B134" s="136" t="s">
        <v>51</v>
      </c>
      <c r="D134" s="113" t="s">
        <v>86</v>
      </c>
      <c r="E134" s="114">
        <v>0</v>
      </c>
      <c r="F134" s="114">
        <v>0</v>
      </c>
      <c r="G134" s="115">
        <f t="shared" si="23"/>
        <v>0</v>
      </c>
    </row>
    <row r="135" spans="2:7" s="111" customFormat="1">
      <c r="B135" s="136" t="s">
        <v>52</v>
      </c>
      <c r="D135" s="113" t="s">
        <v>87</v>
      </c>
      <c r="E135" s="114">
        <v>0</v>
      </c>
      <c r="F135" s="114">
        <v>0</v>
      </c>
      <c r="G135" s="115">
        <f t="shared" si="23"/>
        <v>0</v>
      </c>
    </row>
    <row r="136" spans="2:7" s="111" customFormat="1">
      <c r="B136" s="136" t="s">
        <v>53</v>
      </c>
      <c r="D136" s="113" t="s">
        <v>88</v>
      </c>
      <c r="E136" s="114">
        <v>0</v>
      </c>
      <c r="F136" s="114">
        <v>0</v>
      </c>
      <c r="G136" s="115">
        <f t="shared" si="23"/>
        <v>0</v>
      </c>
    </row>
    <row r="137" spans="2:7" s="111" customFormat="1">
      <c r="B137" s="136" t="s">
        <v>54</v>
      </c>
      <c r="D137" s="113" t="s">
        <v>89</v>
      </c>
      <c r="E137" s="114">
        <v>60000</v>
      </c>
      <c r="F137" s="114">
        <v>0</v>
      </c>
      <c r="G137" s="115">
        <f t="shared" si="23"/>
        <v>0</v>
      </c>
    </row>
    <row r="138" spans="2:7" s="111" customFormat="1">
      <c r="B138" s="136" t="s">
        <v>58</v>
      </c>
      <c r="D138" s="113" t="s">
        <v>109</v>
      </c>
      <c r="E138" s="114">
        <v>0</v>
      </c>
      <c r="F138" s="114">
        <v>2.2737367544323206E-13</v>
      </c>
      <c r="G138" s="115">
        <f t="shared" si="23"/>
        <v>0</v>
      </c>
    </row>
    <row r="139" spans="2:7" s="111" customFormat="1">
      <c r="B139" s="147" t="s">
        <v>91</v>
      </c>
      <c r="C139" s="159"/>
      <c r="D139" s="160"/>
      <c r="E139" s="161">
        <f>SUM(E140:E142)</f>
        <v>14000</v>
      </c>
      <c r="F139" s="161">
        <f>SUM(F140:F142)</f>
        <v>6048.75</v>
      </c>
      <c r="G139" s="162">
        <f>IF(E139&gt;0,+F139/E139,0)</f>
        <v>0.43205357142857143</v>
      </c>
    </row>
    <row r="140" spans="2:7" s="111" customFormat="1">
      <c r="B140" s="136" t="s">
        <v>53</v>
      </c>
      <c r="D140" s="113" t="s">
        <v>88</v>
      </c>
      <c r="E140" s="114">
        <v>0</v>
      </c>
      <c r="F140" s="114">
        <v>0</v>
      </c>
      <c r="G140" s="115">
        <f t="shared" si="23"/>
        <v>0</v>
      </c>
    </row>
    <row r="141" spans="2:7" s="111" customFormat="1">
      <c r="B141" s="136" t="s">
        <v>54</v>
      </c>
      <c r="D141" s="113" t="s">
        <v>89</v>
      </c>
      <c r="E141" s="114">
        <v>13400</v>
      </c>
      <c r="F141" s="114">
        <v>5482.4400000000005</v>
      </c>
      <c r="G141" s="115">
        <f t="shared" si="23"/>
        <v>0.40913731343283588</v>
      </c>
    </row>
    <row r="142" spans="2:7" s="111" customFormat="1">
      <c r="B142" s="136" t="s">
        <v>55</v>
      </c>
      <c r="D142" s="113" t="s">
        <v>56</v>
      </c>
      <c r="E142" s="114">
        <v>600</v>
      </c>
      <c r="F142" s="114">
        <v>566.30999999999995</v>
      </c>
      <c r="G142" s="115">
        <f t="shared" ref="G142" si="24">IF(E142&gt;0,+F142/E142,0)</f>
        <v>0.94384999999999986</v>
      </c>
    </row>
    <row r="143" spans="2:7" s="111" customFormat="1">
      <c r="B143" s="148" t="s">
        <v>107</v>
      </c>
      <c r="C143" s="149"/>
      <c r="D143" s="149"/>
      <c r="E143" s="150">
        <f>+E144+E146+E151+E153</f>
        <v>255977</v>
      </c>
      <c r="F143" s="150">
        <f>+F144+F146+F151+F153</f>
        <v>215879.30000000002</v>
      </c>
      <c r="G143" s="131">
        <f>IF(E143&gt;0,+F143/E143,0)</f>
        <v>0.8433542857366092</v>
      </c>
    </row>
    <row r="144" spans="2:7" s="111" customFormat="1">
      <c r="B144" s="132" t="str">
        <f>+B72</f>
        <v>A. Izvor  GRAD SAMOBOR - OPĆI PRIHODI I  PRIMICI</v>
      </c>
      <c r="C144" s="133"/>
      <c r="D144" s="141"/>
      <c r="E144" s="134">
        <f>SUM(E145:E145)</f>
        <v>46000</v>
      </c>
      <c r="F144" s="134">
        <f>SUM(F145:F145)</f>
        <v>45868.78</v>
      </c>
      <c r="G144" s="135">
        <f t="shared" ref="G144:G154" si="25">IF(E144&gt;0,+F144/E144,0)</f>
        <v>0.99714739130434782</v>
      </c>
    </row>
    <row r="145" spans="2:7" s="111" customFormat="1">
      <c r="B145" s="136" t="s">
        <v>54</v>
      </c>
      <c r="D145" s="113" t="s">
        <v>89</v>
      </c>
      <c r="E145" s="114">
        <v>46000</v>
      </c>
      <c r="F145" s="114">
        <v>45868.78</v>
      </c>
      <c r="G145" s="115">
        <f t="shared" si="25"/>
        <v>0.99714739130434782</v>
      </c>
    </row>
    <row r="146" spans="2:7" s="111" customFormat="1">
      <c r="B146" s="116" t="s">
        <v>83</v>
      </c>
      <c r="C146" s="117"/>
      <c r="D146" s="137"/>
      <c r="E146" s="118">
        <f>SUM(E147:E150)</f>
        <v>125200</v>
      </c>
      <c r="F146" s="118">
        <f>SUM(F147:F150)</f>
        <v>90572.6</v>
      </c>
      <c r="G146" s="119">
        <f t="shared" si="25"/>
        <v>0.72342332268370613</v>
      </c>
    </row>
    <row r="147" spans="2:7" s="111" customFormat="1">
      <c r="B147" s="136">
        <v>321</v>
      </c>
      <c r="D147" s="113" t="s">
        <v>108</v>
      </c>
      <c r="E147" s="114">
        <v>4500</v>
      </c>
      <c r="F147" s="114">
        <v>3419.6200000000003</v>
      </c>
      <c r="G147" s="115">
        <f t="shared" ref="G147" si="26">IF(E147&gt;0,+F147/E147,0)</f>
        <v>0.75991555555555568</v>
      </c>
    </row>
    <row r="148" spans="2:7" s="111" customFormat="1">
      <c r="B148" s="136" t="s">
        <v>53</v>
      </c>
      <c r="D148" s="113" t="s">
        <v>88</v>
      </c>
      <c r="E148" s="114">
        <v>4000</v>
      </c>
      <c r="F148" s="114">
        <v>3375.4199999999996</v>
      </c>
      <c r="G148" s="115">
        <f t="shared" si="25"/>
        <v>0.84385499999999991</v>
      </c>
    </row>
    <row r="149" spans="2:7" s="111" customFormat="1">
      <c r="B149" s="136" t="s">
        <v>54</v>
      </c>
      <c r="D149" s="113" t="s">
        <v>89</v>
      </c>
      <c r="E149" s="114">
        <v>109500</v>
      </c>
      <c r="F149" s="114">
        <v>80423.060000000012</v>
      </c>
      <c r="G149" s="115">
        <f t="shared" si="25"/>
        <v>0.73445716894977175</v>
      </c>
    </row>
    <row r="150" spans="2:7" s="111" customFormat="1">
      <c r="B150" s="136" t="s">
        <v>55</v>
      </c>
      <c r="D150" s="113" t="s">
        <v>56</v>
      </c>
      <c r="E150" s="114">
        <v>7200</v>
      </c>
      <c r="F150" s="114">
        <v>3354.5</v>
      </c>
      <c r="G150" s="115">
        <f t="shared" si="25"/>
        <v>0.46590277777777778</v>
      </c>
    </row>
    <row r="151" spans="2:7" s="111" customFormat="1">
      <c r="B151" s="120" t="s">
        <v>84</v>
      </c>
      <c r="C151" s="121"/>
      <c r="D151" s="138"/>
      <c r="E151" s="122">
        <f>SUM(E152:E152)</f>
        <v>2500</v>
      </c>
      <c r="F151" s="122">
        <f>SUM(F152:F152)</f>
        <v>1696.02</v>
      </c>
      <c r="G151" s="123">
        <f t="shared" si="25"/>
        <v>0.67840800000000001</v>
      </c>
    </row>
    <row r="152" spans="2:7" s="111" customFormat="1">
      <c r="B152" s="136" t="s">
        <v>54</v>
      </c>
      <c r="D152" s="113" t="s">
        <v>89</v>
      </c>
      <c r="E152" s="114">
        <v>2500</v>
      </c>
      <c r="F152" s="114">
        <v>1696.02</v>
      </c>
      <c r="G152" s="115">
        <f t="shared" si="25"/>
        <v>0.67840800000000001</v>
      </c>
    </row>
    <row r="153" spans="2:7" s="111" customFormat="1">
      <c r="B153" s="147" t="s">
        <v>91</v>
      </c>
      <c r="C153" s="159"/>
      <c r="D153" s="160"/>
      <c r="E153" s="161">
        <f>SUM(E154:E156)</f>
        <v>82277</v>
      </c>
      <c r="F153" s="161">
        <f>SUM(F154:F156)</f>
        <v>77741.900000000023</v>
      </c>
      <c r="G153" s="162">
        <f t="shared" si="25"/>
        <v>0.94488010014949531</v>
      </c>
    </row>
    <row r="154" spans="2:7" s="111" customFormat="1">
      <c r="B154" s="136">
        <v>321</v>
      </c>
      <c r="D154" s="113" t="s">
        <v>108</v>
      </c>
      <c r="E154" s="114">
        <v>7000</v>
      </c>
      <c r="F154" s="114">
        <v>7000</v>
      </c>
      <c r="G154" s="115">
        <f t="shared" si="25"/>
        <v>1</v>
      </c>
    </row>
    <row r="155" spans="2:7" s="111" customFormat="1">
      <c r="B155" s="136" t="s">
        <v>53</v>
      </c>
      <c r="D155" s="113" t="s">
        <v>88</v>
      </c>
      <c r="E155" s="114">
        <v>4927</v>
      </c>
      <c r="F155" s="114">
        <v>4828.57</v>
      </c>
      <c r="G155" s="115">
        <f t="shared" ref="G155" si="27">IF(E155&gt;0,+F155/E155,0)</f>
        <v>0.98002232595900141</v>
      </c>
    </row>
    <row r="156" spans="2:7" s="111" customFormat="1">
      <c r="B156" s="136" t="s">
        <v>54</v>
      </c>
      <c r="D156" s="113" t="s">
        <v>89</v>
      </c>
      <c r="E156" s="114">
        <v>70350</v>
      </c>
      <c r="F156" s="114">
        <v>65913.330000000016</v>
      </c>
      <c r="G156" s="115">
        <f t="shared" ref="G156" si="28">IF(E156&gt;0,+F156/E156,0)</f>
        <v>0.93693432835820922</v>
      </c>
    </row>
    <row r="157" spans="2:7" s="111" customFormat="1">
      <c r="B157" s="148" t="s">
        <v>110</v>
      </c>
      <c r="C157" s="149"/>
      <c r="D157" s="149"/>
      <c r="E157" s="150">
        <f>E158+E163</f>
        <v>291000</v>
      </c>
      <c r="F157" s="150">
        <f>F158+F163</f>
        <v>241555.24000000005</v>
      </c>
      <c r="G157" s="131">
        <f>IF(E157&gt;0,+F157/E157,0)</f>
        <v>0.83008673539518918</v>
      </c>
    </row>
    <row r="158" spans="2:7" s="111" customFormat="1">
      <c r="B158" s="116" t="s">
        <v>83</v>
      </c>
      <c r="C158" s="117"/>
      <c r="D158" s="137"/>
      <c r="E158" s="118">
        <f>SUM(E159:E162)</f>
        <v>276000</v>
      </c>
      <c r="F158" s="118">
        <f>SUM(F159:F162)</f>
        <v>233687.61000000004</v>
      </c>
      <c r="G158" s="119">
        <f t="shared" ref="G158:G162" si="29">IF(E158&gt;0,+F158/E158,0)</f>
        <v>0.84669423913043496</v>
      </c>
    </row>
    <row r="159" spans="2:7" s="111" customFormat="1">
      <c r="B159" s="136">
        <v>321</v>
      </c>
      <c r="D159" s="113" t="s">
        <v>108</v>
      </c>
      <c r="E159" s="114">
        <v>6500</v>
      </c>
      <c r="F159" s="114">
        <v>2000</v>
      </c>
      <c r="G159" s="115">
        <f t="shared" si="29"/>
        <v>0.30769230769230771</v>
      </c>
    </row>
    <row r="160" spans="2:7" s="111" customFormat="1">
      <c r="B160" s="136" t="s">
        <v>53</v>
      </c>
      <c r="D160" s="113" t="s">
        <v>88</v>
      </c>
      <c r="E160" s="114">
        <v>15000</v>
      </c>
      <c r="F160" s="114">
        <v>3688.38</v>
      </c>
      <c r="G160" s="115">
        <f t="shared" si="29"/>
        <v>0.245892</v>
      </c>
    </row>
    <row r="161" spans="2:7" s="111" customFormat="1">
      <c r="B161" s="136" t="s">
        <v>54</v>
      </c>
      <c r="D161" s="113" t="s">
        <v>89</v>
      </c>
      <c r="E161" s="114">
        <v>243000</v>
      </c>
      <c r="F161" s="114">
        <v>220892.64000000004</v>
      </c>
      <c r="G161" s="115">
        <f t="shared" si="29"/>
        <v>0.90902320987654339</v>
      </c>
    </row>
    <row r="162" spans="2:7" s="111" customFormat="1">
      <c r="B162" s="136" t="s">
        <v>55</v>
      </c>
      <c r="D162" s="113" t="s">
        <v>56</v>
      </c>
      <c r="E162" s="114">
        <v>11500</v>
      </c>
      <c r="F162" s="114">
        <v>7106.59</v>
      </c>
      <c r="G162" s="115">
        <f t="shared" si="29"/>
        <v>0.617964347826087</v>
      </c>
    </row>
    <row r="163" spans="2:7" s="111" customFormat="1">
      <c r="B163" s="147" t="s">
        <v>91</v>
      </c>
      <c r="C163" s="159"/>
      <c r="D163" s="160"/>
      <c r="E163" s="161">
        <f>SUM(E164:E165)</f>
        <v>15000</v>
      </c>
      <c r="F163" s="161">
        <f>SUM(F164:F165)</f>
        <v>7867.63</v>
      </c>
      <c r="G163" s="162">
        <f>IF(E163&gt;0,+F163/E163,0)</f>
        <v>0.52450866666666662</v>
      </c>
    </row>
    <row r="164" spans="2:7" s="111" customFormat="1">
      <c r="B164" s="136" t="s">
        <v>53</v>
      </c>
      <c r="D164" s="113" t="s">
        <v>88</v>
      </c>
      <c r="E164" s="114">
        <v>1000</v>
      </c>
      <c r="F164" s="114">
        <v>867.63</v>
      </c>
      <c r="G164" s="115">
        <f t="shared" ref="G164:G165" si="30">IF(E164&gt;0,+F164/E164,0)</f>
        <v>0.86763000000000001</v>
      </c>
    </row>
    <row r="165" spans="2:7" s="111" customFormat="1">
      <c r="B165" s="136" t="s">
        <v>54</v>
      </c>
      <c r="D165" s="113" t="s">
        <v>89</v>
      </c>
      <c r="E165" s="114">
        <v>14000</v>
      </c>
      <c r="F165" s="114">
        <v>7000</v>
      </c>
      <c r="G165" s="115">
        <f t="shared" si="30"/>
        <v>0.5</v>
      </c>
    </row>
    <row r="166" spans="2:7" s="111" customFormat="1">
      <c r="B166" s="177" t="s">
        <v>62</v>
      </c>
      <c r="C166" s="129"/>
      <c r="D166" s="140"/>
      <c r="E166" s="130">
        <f>+E167+E169+E171</f>
        <v>683200</v>
      </c>
      <c r="F166" s="130">
        <f>+F167+F169+F171</f>
        <v>670609.77</v>
      </c>
      <c r="G166" s="131">
        <f>IF(E166&gt;0,+F166/E166,0)</f>
        <v>0.98157167740046836</v>
      </c>
    </row>
    <row r="167" spans="2:7" s="111" customFormat="1">
      <c r="B167" s="132" t="str">
        <f>+B41</f>
        <v>A. Izvor  GRAD SAMOBOR - OPĆI PRIHODI I  PRIMICI</v>
      </c>
      <c r="C167" s="133"/>
      <c r="D167" s="141"/>
      <c r="E167" s="134">
        <f>+E168</f>
        <v>347000</v>
      </c>
      <c r="F167" s="134">
        <f>+F168</f>
        <v>347000</v>
      </c>
      <c r="G167" s="135">
        <f>IF(E167&gt;0,+F167/E167,0)</f>
        <v>1</v>
      </c>
    </row>
    <row r="168" spans="2:7" s="111" customFormat="1">
      <c r="B168" s="136" t="s">
        <v>63</v>
      </c>
      <c r="D168" s="113" t="s">
        <v>90</v>
      </c>
      <c r="E168" s="114">
        <v>347000</v>
      </c>
      <c r="F168" s="114">
        <v>347000</v>
      </c>
      <c r="G168" s="115">
        <f>IF(E168&gt;0,+F168/E168,0)</f>
        <v>1</v>
      </c>
    </row>
    <row r="169" spans="2:7" s="111" customFormat="1">
      <c r="B169" s="116" t="s">
        <v>83</v>
      </c>
      <c r="C169" s="117"/>
      <c r="D169" s="137"/>
      <c r="E169" s="118">
        <f>SUM(E170:E170)</f>
        <v>36200</v>
      </c>
      <c r="F169" s="118">
        <f>SUM(F170:F170)</f>
        <v>23609.77</v>
      </c>
      <c r="G169" s="119">
        <f t="shared" ref="G169:G171" si="31">IF(E169&gt;0,+F169/E169,0)</f>
        <v>0.65220359116022097</v>
      </c>
    </row>
    <row r="170" spans="2:7" s="111" customFormat="1">
      <c r="B170" s="136">
        <v>422</v>
      </c>
      <c r="D170" s="113" t="s">
        <v>90</v>
      </c>
      <c r="E170" s="114">
        <v>36200</v>
      </c>
      <c r="F170" s="114">
        <v>23609.77</v>
      </c>
      <c r="G170" s="115">
        <f t="shared" si="31"/>
        <v>0.65220359116022097</v>
      </c>
    </row>
    <row r="171" spans="2:7" s="111" customFormat="1">
      <c r="B171" s="120" t="s">
        <v>84</v>
      </c>
      <c r="C171" s="121"/>
      <c r="D171" s="138"/>
      <c r="E171" s="122">
        <f>+E172</f>
        <v>300000</v>
      </c>
      <c r="F171" s="122">
        <f>+F172</f>
        <v>300000</v>
      </c>
      <c r="G171" s="123">
        <f t="shared" si="31"/>
        <v>1</v>
      </c>
    </row>
    <row r="172" spans="2:7" s="111" customFormat="1">
      <c r="B172" s="136">
        <v>422</v>
      </c>
      <c r="D172" s="113" t="s">
        <v>90</v>
      </c>
      <c r="E172" s="114">
        <v>300000</v>
      </c>
      <c r="F172" s="114">
        <v>300000</v>
      </c>
      <c r="G172" s="115">
        <f>IF(E172&gt;0,+F172/E172,0)</f>
        <v>1</v>
      </c>
    </row>
    <row r="173" spans="2:7" s="111" customFormat="1">
      <c r="B173" s="148" t="s">
        <v>94</v>
      </c>
      <c r="C173" s="149"/>
      <c r="D173" s="149"/>
      <c r="E173" s="150">
        <f>+E174+E176</f>
        <v>96574</v>
      </c>
      <c r="F173" s="150">
        <f>+F174+F176</f>
        <v>96389.76999999999</v>
      </c>
      <c r="G173" s="131">
        <f>IF(E173&gt;0,+F173/E173,0)</f>
        <v>0.99809234369499022</v>
      </c>
    </row>
    <row r="174" spans="2:7" s="111" customFormat="1">
      <c r="B174" s="132" t="s">
        <v>21</v>
      </c>
      <c r="C174" s="133"/>
      <c r="D174" s="141"/>
      <c r="E174" s="134">
        <f>+E175</f>
        <v>77000</v>
      </c>
      <c r="F174" s="134">
        <f>+F175</f>
        <v>77000</v>
      </c>
      <c r="G174" s="135">
        <f>IF(E174&gt;0,+F174/E174,0)</f>
        <v>1</v>
      </c>
    </row>
    <row r="175" spans="2:7" s="111" customFormat="1">
      <c r="B175" s="136" t="s">
        <v>63</v>
      </c>
      <c r="D175" s="113" t="s">
        <v>90</v>
      </c>
      <c r="E175" s="114">
        <v>77000</v>
      </c>
      <c r="F175" s="114">
        <v>77000</v>
      </c>
      <c r="G175" s="115">
        <f>IF(E175&gt;0,+F175/E175,0)</f>
        <v>1</v>
      </c>
    </row>
    <row r="176" spans="2:7" s="111" customFormat="1">
      <c r="B176" s="147" t="s">
        <v>91</v>
      </c>
      <c r="C176" s="159"/>
      <c r="D176" s="160"/>
      <c r="E176" s="161">
        <f>+E177</f>
        <v>19574</v>
      </c>
      <c r="F176" s="161">
        <f>+F177</f>
        <v>19389.769999999997</v>
      </c>
      <c r="G176" s="162">
        <f>IF(E176&gt;0,+F176/E176,0)</f>
        <v>0.99058802493103082</v>
      </c>
    </row>
    <row r="177" spans="2:7" s="111" customFormat="1">
      <c r="B177" s="136">
        <v>422</v>
      </c>
      <c r="D177" s="113" t="s">
        <v>90</v>
      </c>
      <c r="E177" s="114">
        <v>19574</v>
      </c>
      <c r="F177" s="114">
        <v>19389.769999999997</v>
      </c>
      <c r="G177" s="115">
        <f t="shared" ref="G177" si="32">IF(E177&gt;0,+F177/E177,0)</f>
        <v>0.99058802493103082</v>
      </c>
    </row>
    <row r="178" spans="2:7" s="111" customFormat="1">
      <c r="B178" s="148" t="s">
        <v>121</v>
      </c>
      <c r="C178" s="149"/>
      <c r="D178" s="149"/>
      <c r="E178" s="150">
        <f>+E179</f>
        <v>105000</v>
      </c>
      <c r="F178" s="150">
        <f>+F179</f>
        <v>0</v>
      </c>
      <c r="G178" s="131">
        <f>IF(E178&gt;0,+F178/E178,0)</f>
        <v>0</v>
      </c>
    </row>
    <row r="179" spans="2:7" s="111" customFormat="1">
      <c r="B179" s="178" t="s">
        <v>120</v>
      </c>
      <c r="C179" s="167"/>
      <c r="D179" s="167"/>
      <c r="E179" s="175">
        <f>SUM(E180:E182)</f>
        <v>105000</v>
      </c>
      <c r="F179" s="175">
        <f>SUM(F180:F182)</f>
        <v>0</v>
      </c>
      <c r="G179" s="176">
        <f t="shared" ref="G179" si="33">IF(E179&gt;0,+F179/E179,0)</f>
        <v>0</v>
      </c>
    </row>
    <row r="180" spans="2:7" s="111" customFormat="1">
      <c r="B180" s="136" t="s">
        <v>53</v>
      </c>
      <c r="D180" s="113" t="s">
        <v>88</v>
      </c>
      <c r="E180" s="114">
        <v>5300</v>
      </c>
      <c r="F180" s="114">
        <v>0</v>
      </c>
      <c r="G180" s="115">
        <f t="shared" ref="G180:G181" si="34">IF(E180&gt;0,+F180/E180,0)</f>
        <v>0</v>
      </c>
    </row>
    <row r="181" spans="2:7" s="111" customFormat="1">
      <c r="B181" s="136" t="s">
        <v>54</v>
      </c>
      <c r="D181" s="113" t="s">
        <v>89</v>
      </c>
      <c r="E181" s="114">
        <v>97000</v>
      </c>
      <c r="F181" s="114">
        <v>0</v>
      </c>
      <c r="G181" s="115">
        <f t="shared" si="34"/>
        <v>0</v>
      </c>
    </row>
    <row r="182" spans="2:7" s="111" customFormat="1">
      <c r="B182" s="136" t="s">
        <v>55</v>
      </c>
      <c r="D182" s="113" t="s">
        <v>56</v>
      </c>
      <c r="E182" s="114">
        <v>2700</v>
      </c>
      <c r="F182" s="114">
        <v>0</v>
      </c>
      <c r="G182" s="115">
        <f t="shared" ref="G182" si="35">IF(E182&gt;0,+F182/E182,0)</f>
        <v>0</v>
      </c>
    </row>
    <row r="183" spans="2:7" s="111" customFormat="1">
      <c r="B183" s="148" t="s">
        <v>122</v>
      </c>
      <c r="C183" s="149"/>
      <c r="D183" s="149"/>
      <c r="E183" s="150">
        <f>+E184</f>
        <v>6650</v>
      </c>
      <c r="F183" s="150">
        <f>+F184</f>
        <v>6650</v>
      </c>
      <c r="G183" s="131">
        <f>IF(E183&gt;0,+F183/E183,0)</f>
        <v>1</v>
      </c>
    </row>
    <row r="184" spans="2:7" s="111" customFormat="1">
      <c r="B184" s="178" t="s">
        <v>120</v>
      </c>
      <c r="C184" s="167"/>
      <c r="D184" s="167"/>
      <c r="E184" s="175">
        <f>+E185</f>
        <v>6650</v>
      </c>
      <c r="F184" s="175">
        <f>+F185</f>
        <v>6650</v>
      </c>
      <c r="G184" s="176">
        <f t="shared" ref="G184" si="36">IF(E184&gt;0,+F184/E184,0)</f>
        <v>1</v>
      </c>
    </row>
    <row r="185" spans="2:7" s="111" customFormat="1">
      <c r="B185" s="136">
        <v>422</v>
      </c>
      <c r="D185" s="113" t="s">
        <v>90</v>
      </c>
      <c r="E185" s="114">
        <v>6650</v>
      </c>
      <c r="F185" s="114">
        <v>6650</v>
      </c>
      <c r="G185" s="115">
        <f t="shared" ref="G185" si="37">IF(E185&gt;0,+F185/E185,0)</f>
        <v>1</v>
      </c>
    </row>
    <row r="186" spans="2:7" s="111" customFormat="1">
      <c r="B186" s="136"/>
      <c r="E186" s="114"/>
      <c r="F186" s="114"/>
      <c r="G186" s="115"/>
    </row>
    <row r="187" spans="2:7" s="111" customFormat="1">
      <c r="B187" s="136"/>
      <c r="E187" s="114"/>
      <c r="F187" s="114"/>
      <c r="G187" s="115"/>
    </row>
    <row r="188" spans="2:7" s="111" customFormat="1">
      <c r="B188" s="136"/>
      <c r="E188" s="114"/>
      <c r="F188" s="114"/>
      <c r="G188" s="115"/>
    </row>
    <row r="189" spans="2:7" s="111" customFormat="1">
      <c r="B189" s="136"/>
      <c r="E189" s="114"/>
      <c r="F189" s="114"/>
      <c r="G189" s="115"/>
    </row>
    <row r="190" spans="2:7" s="111" customFormat="1">
      <c r="B190" s="136"/>
      <c r="E190" s="114"/>
      <c r="F190" s="114"/>
      <c r="G190" s="115"/>
    </row>
    <row r="191" spans="2:7" s="111" customFormat="1">
      <c r="B191" s="136"/>
      <c r="E191" s="114"/>
      <c r="F191" s="114"/>
      <c r="G191" s="115"/>
    </row>
    <row r="192" spans="2:7" s="111" customFormat="1">
      <c r="B192" s="136"/>
      <c r="E192" s="114"/>
      <c r="F192" s="114"/>
      <c r="G192" s="115"/>
    </row>
    <row r="193" spans="2:7" s="111" customFormat="1">
      <c r="B193" s="136"/>
      <c r="E193" s="114"/>
      <c r="F193" s="114"/>
      <c r="G193" s="115"/>
    </row>
    <row r="194" spans="2:7" s="111" customFormat="1">
      <c r="B194" s="136"/>
      <c r="E194" s="114"/>
      <c r="F194" s="114"/>
      <c r="G194" s="115"/>
    </row>
    <row r="195" spans="2:7" s="111" customFormat="1">
      <c r="B195" s="136"/>
      <c r="E195" s="114"/>
      <c r="F195" s="114"/>
      <c r="G195" s="115"/>
    </row>
    <row r="196" spans="2:7" s="111" customFormat="1">
      <c r="B196" s="136"/>
      <c r="E196" s="114"/>
      <c r="F196" s="114"/>
      <c r="G196" s="115"/>
    </row>
    <row r="197" spans="2:7" s="111" customFormat="1">
      <c r="B197" s="136"/>
      <c r="E197" s="114"/>
      <c r="F197" s="114"/>
      <c r="G197" s="115"/>
    </row>
    <row r="198" spans="2:7" s="111" customFormat="1">
      <c r="B198" s="136"/>
      <c r="E198" s="114"/>
      <c r="F198" s="114"/>
      <c r="G198" s="115"/>
    </row>
    <row r="199" spans="2:7" s="111" customFormat="1">
      <c r="B199" s="136"/>
      <c r="E199" s="114"/>
      <c r="F199" s="114"/>
      <c r="G199" s="115"/>
    </row>
    <row r="200" spans="2:7" s="111" customFormat="1">
      <c r="B200" s="136"/>
      <c r="E200" s="114"/>
      <c r="F200" s="114"/>
      <c r="G200" s="115"/>
    </row>
    <row r="201" spans="2:7" s="111" customFormat="1">
      <c r="B201" s="136"/>
      <c r="E201" s="114"/>
      <c r="F201" s="114"/>
      <c r="G201" s="115"/>
    </row>
    <row r="202" spans="2:7" s="111" customFormat="1">
      <c r="B202" s="136"/>
      <c r="E202" s="114"/>
      <c r="F202" s="114"/>
      <c r="G202" s="115"/>
    </row>
    <row r="203" spans="2:7" s="111" customFormat="1">
      <c r="B203" s="136"/>
      <c r="E203" s="114"/>
      <c r="F203" s="114"/>
      <c r="G203" s="115"/>
    </row>
    <row r="204" spans="2:7" s="111" customFormat="1">
      <c r="B204" s="136"/>
      <c r="E204" s="114"/>
      <c r="F204" s="114"/>
      <c r="G204" s="115"/>
    </row>
    <row r="205" spans="2:7" s="111" customFormat="1">
      <c r="B205" s="136"/>
      <c r="E205" s="114"/>
      <c r="F205" s="114"/>
      <c r="G205" s="115"/>
    </row>
    <row r="206" spans="2:7" s="111" customFormat="1">
      <c r="B206" s="136"/>
      <c r="E206" s="114"/>
      <c r="F206" s="114"/>
      <c r="G206" s="115"/>
    </row>
    <row r="207" spans="2:7" s="111" customFormat="1">
      <c r="B207" s="136"/>
      <c r="E207" s="114"/>
      <c r="F207" s="114"/>
      <c r="G207" s="115"/>
    </row>
    <row r="208" spans="2:7" s="111" customFormat="1">
      <c r="B208" s="136"/>
      <c r="E208" s="114"/>
      <c r="F208" s="114"/>
      <c r="G208" s="115"/>
    </row>
    <row r="209" spans="2:7" s="111" customFormat="1">
      <c r="B209" s="136"/>
      <c r="E209" s="114"/>
      <c r="F209" s="114"/>
      <c r="G209" s="115"/>
    </row>
    <row r="210" spans="2:7" s="111" customFormat="1">
      <c r="B210" s="136"/>
      <c r="E210" s="114"/>
      <c r="F210" s="114"/>
      <c r="G210" s="115"/>
    </row>
    <row r="211" spans="2:7" s="111" customFormat="1">
      <c r="B211" s="136"/>
      <c r="E211" s="114"/>
      <c r="F211" s="114"/>
      <c r="G211" s="115"/>
    </row>
    <row r="212" spans="2:7" s="111" customFormat="1">
      <c r="B212" s="136"/>
      <c r="E212" s="114"/>
      <c r="F212" s="114"/>
      <c r="G212" s="115"/>
    </row>
    <row r="213" spans="2:7" s="111" customFormat="1">
      <c r="B213" s="136"/>
      <c r="E213" s="114"/>
      <c r="F213" s="114"/>
      <c r="G213" s="115"/>
    </row>
    <row r="214" spans="2:7" s="111" customFormat="1">
      <c r="B214" s="136"/>
      <c r="E214" s="114"/>
      <c r="F214" s="114"/>
      <c r="G214" s="115"/>
    </row>
    <row r="215" spans="2:7" s="111" customFormat="1">
      <c r="B215" s="136"/>
      <c r="E215" s="114"/>
      <c r="F215" s="114"/>
      <c r="G215" s="115"/>
    </row>
    <row r="216" spans="2:7" s="111" customFormat="1">
      <c r="B216" s="136"/>
      <c r="E216" s="114"/>
      <c r="F216" s="114"/>
      <c r="G216" s="115"/>
    </row>
    <row r="217" spans="2:7" s="111" customFormat="1">
      <c r="B217" s="136"/>
      <c r="E217" s="114"/>
      <c r="F217" s="114"/>
      <c r="G217" s="115"/>
    </row>
    <row r="218" spans="2:7" s="111" customFormat="1">
      <c r="B218" s="136"/>
      <c r="E218" s="114"/>
      <c r="F218" s="114"/>
      <c r="G218" s="115"/>
    </row>
    <row r="219" spans="2:7" s="111" customFormat="1">
      <c r="B219" s="136"/>
      <c r="E219" s="114"/>
      <c r="F219" s="114"/>
      <c r="G219" s="115"/>
    </row>
    <row r="220" spans="2:7" s="111" customFormat="1">
      <c r="B220" s="136"/>
      <c r="E220" s="114"/>
      <c r="F220" s="114"/>
      <c r="G220" s="115"/>
    </row>
    <row r="221" spans="2:7" s="111" customFormat="1">
      <c r="B221" s="136"/>
      <c r="E221" s="114"/>
      <c r="F221" s="114"/>
      <c r="G221" s="115"/>
    </row>
    <row r="222" spans="2:7" s="111" customFormat="1">
      <c r="B222" s="136"/>
      <c r="E222" s="114"/>
      <c r="F222" s="114"/>
      <c r="G222" s="115"/>
    </row>
    <row r="223" spans="2:7" s="111" customFormat="1">
      <c r="B223" s="136"/>
      <c r="E223" s="114"/>
      <c r="F223" s="114"/>
      <c r="G223" s="115"/>
    </row>
    <row r="224" spans="2:7" s="111" customFormat="1">
      <c r="B224" s="136"/>
      <c r="E224" s="114"/>
      <c r="F224" s="114"/>
      <c r="G224" s="115"/>
    </row>
    <row r="225" spans="2:7" s="111" customFormat="1">
      <c r="B225" s="136"/>
      <c r="E225" s="114"/>
      <c r="F225" s="114"/>
      <c r="G225" s="115"/>
    </row>
    <row r="226" spans="2:7" s="111" customFormat="1">
      <c r="B226" s="136"/>
      <c r="E226" s="114"/>
      <c r="F226" s="114"/>
      <c r="G226" s="115"/>
    </row>
    <row r="227" spans="2:7" s="111" customFormat="1">
      <c r="B227" s="136"/>
      <c r="E227" s="114"/>
      <c r="F227" s="114"/>
      <c r="G227" s="115"/>
    </row>
    <row r="228" spans="2:7" s="111" customFormat="1">
      <c r="B228" s="136"/>
      <c r="E228" s="114"/>
      <c r="F228" s="114"/>
      <c r="G228" s="115"/>
    </row>
    <row r="229" spans="2:7" s="111" customFormat="1">
      <c r="B229" s="136"/>
      <c r="E229" s="114"/>
      <c r="F229" s="114"/>
      <c r="G229" s="115"/>
    </row>
  </sheetData>
  <mergeCells count="1">
    <mergeCell ref="B5:G5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3" manualBreakCount="3">
    <brk id="52" max="16383" man="1"/>
    <brk id="117" min="1" max="6" man="1"/>
    <brk id="177" min="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B1:P82"/>
  <sheetViews>
    <sheetView tabSelected="1" topLeftCell="A71" zoomScaleNormal="100" workbookViewId="0">
      <selection activeCell="C50" sqref="C50:F50"/>
    </sheetView>
  </sheetViews>
  <sheetFormatPr defaultRowHeight="15"/>
  <cols>
    <col min="2" max="2" width="20" style="1" customWidth="1"/>
    <col min="3" max="3" width="50.7109375" style="1" customWidth="1"/>
    <col min="4" max="4" width="11.42578125" style="1" customWidth="1"/>
    <col min="5" max="5" width="20.42578125" customWidth="1"/>
    <col min="6" max="6" width="17.7109375" customWidth="1"/>
  </cols>
  <sheetData>
    <row r="1" spans="2:6" ht="29.25" customHeight="1">
      <c r="B1" s="216" t="str">
        <f>UPPER("4. Obrazloženje po programima odnosno aktivnostima/projektima uz naznaku izvršenja pokazatelja rezultata")</f>
        <v>4. OBRAZLOŽENJE PO PROGRAMIMA ODNOSNO AKTIVNOSTIMA/PROJEKTIMA UZ NAZNAKU IZVRŠENJA POKAZATELJA REZULTATA</v>
      </c>
      <c r="C1" s="216"/>
      <c r="D1" s="216"/>
      <c r="E1" s="216"/>
      <c r="F1" s="216"/>
    </row>
    <row r="3" spans="2:6">
      <c r="B3" s="220" t="s">
        <v>27</v>
      </c>
      <c r="C3" s="200" t="s">
        <v>28</v>
      </c>
      <c r="D3" s="201"/>
      <c r="E3" s="45" t="s">
        <v>29</v>
      </c>
      <c r="F3" s="45" t="s">
        <v>30</v>
      </c>
    </row>
    <row r="4" spans="2:6" ht="15" customHeight="1">
      <c r="B4" s="208"/>
      <c r="C4" s="202"/>
      <c r="D4" s="203"/>
      <c r="E4" s="60">
        <f>+'Plan i izvršenje'!E54</f>
        <v>3092188</v>
      </c>
      <c r="F4" s="60">
        <f>+'Plan i izvršenje'!F54</f>
        <v>2935342.0400000005</v>
      </c>
    </row>
    <row r="5" spans="2:6" s="12" customFormat="1" ht="82.5" customHeight="1">
      <c r="B5" s="48" t="s">
        <v>123</v>
      </c>
      <c r="C5" s="204" t="s">
        <v>128</v>
      </c>
      <c r="D5" s="205"/>
      <c r="E5" s="205"/>
      <c r="F5" s="206"/>
    </row>
    <row r="6" spans="2:6" s="12" customFormat="1" ht="30">
      <c r="B6" s="47" t="s">
        <v>33</v>
      </c>
      <c r="C6" s="47" t="s">
        <v>34</v>
      </c>
      <c r="D6" s="47" t="s">
        <v>35</v>
      </c>
      <c r="E6" s="47" t="s">
        <v>37</v>
      </c>
      <c r="F6" s="47" t="s">
        <v>38</v>
      </c>
    </row>
    <row r="7" spans="2:6" s="12" customFormat="1" ht="30.75" customHeight="1">
      <c r="B7" s="53"/>
      <c r="C7" s="50" t="s">
        <v>129</v>
      </c>
      <c r="D7" s="52" t="s">
        <v>41</v>
      </c>
      <c r="E7" s="52">
        <v>635</v>
      </c>
      <c r="F7" s="52">
        <v>1110</v>
      </c>
    </row>
    <row r="8" spans="2:6" s="12" customFormat="1" ht="24.95" customHeight="1"/>
    <row r="9" spans="2:6" s="12" customFormat="1">
      <c r="B9" s="220" t="s">
        <v>27</v>
      </c>
      <c r="C9" s="200" t="s">
        <v>130</v>
      </c>
      <c r="D9" s="201"/>
      <c r="E9" s="46" t="s">
        <v>29</v>
      </c>
      <c r="F9" s="46" t="s">
        <v>30</v>
      </c>
    </row>
    <row r="10" spans="2:6" s="12" customFormat="1">
      <c r="B10" s="208"/>
      <c r="C10" s="202"/>
      <c r="D10" s="203"/>
      <c r="E10" s="64">
        <f>+'Plan i izvršenje'!E71</f>
        <v>680000</v>
      </c>
      <c r="F10" s="64">
        <f>+'Plan i izvršenje'!F71</f>
        <v>594446.87000000011</v>
      </c>
    </row>
    <row r="11" spans="2:6" s="12" customFormat="1" ht="51.75" customHeight="1">
      <c r="B11" s="220" t="s">
        <v>123</v>
      </c>
      <c r="C11" s="209" t="s">
        <v>131</v>
      </c>
      <c r="D11" s="210"/>
      <c r="E11" s="210"/>
      <c r="F11" s="211"/>
    </row>
    <row r="12" spans="2:6" s="12" customFormat="1" ht="41.25" customHeight="1">
      <c r="B12" s="221"/>
      <c r="C12" s="217"/>
      <c r="D12" s="218"/>
      <c r="E12" s="218"/>
      <c r="F12" s="219"/>
    </row>
    <row r="13" spans="2:6" s="12" customFormat="1">
      <c r="B13" s="221"/>
      <c r="C13" s="217"/>
      <c r="D13" s="218"/>
      <c r="E13" s="218"/>
      <c r="F13" s="219"/>
    </row>
    <row r="14" spans="2:6" s="12" customFormat="1">
      <c r="B14" s="221"/>
      <c r="C14" s="217"/>
      <c r="D14" s="218"/>
      <c r="E14" s="218"/>
      <c r="F14" s="219"/>
    </row>
    <row r="15" spans="2:6" s="12" customFormat="1" ht="4.5" customHeight="1">
      <c r="B15" s="208"/>
      <c r="C15" s="212"/>
      <c r="D15" s="213"/>
      <c r="E15" s="213"/>
      <c r="F15" s="214"/>
    </row>
    <row r="16" spans="2:6" s="12" customFormat="1" ht="30">
      <c r="B16" s="47" t="s">
        <v>33</v>
      </c>
      <c r="C16" s="47" t="s">
        <v>34</v>
      </c>
      <c r="D16" s="47" t="s">
        <v>35</v>
      </c>
      <c r="E16" s="47" t="s">
        <v>37</v>
      </c>
      <c r="F16" s="47" t="s">
        <v>38</v>
      </c>
    </row>
    <row r="17" spans="2:6" s="12" customFormat="1" ht="31.5">
      <c r="B17" s="53"/>
      <c r="C17" s="62" t="s">
        <v>42</v>
      </c>
      <c r="D17" s="52" t="s">
        <v>41</v>
      </c>
      <c r="E17" s="52">
        <v>2010</v>
      </c>
      <c r="F17" s="52">
        <v>2050</v>
      </c>
    </row>
    <row r="18" spans="2:6" s="12" customFormat="1" ht="24.95" customHeight="1">
      <c r="B18" s="44"/>
      <c r="C18" s="49"/>
      <c r="D18" s="49"/>
      <c r="E18" s="49"/>
      <c r="F18" s="49"/>
    </row>
    <row r="19" spans="2:6" s="12" customFormat="1">
      <c r="B19" s="199" t="s">
        <v>27</v>
      </c>
      <c r="C19" s="200" t="s">
        <v>39</v>
      </c>
      <c r="D19" s="201"/>
      <c r="E19" s="51" t="s">
        <v>29</v>
      </c>
      <c r="F19" s="51" t="s">
        <v>30</v>
      </c>
    </row>
    <row r="20" spans="2:6" s="12" customFormat="1">
      <c r="B20" s="199"/>
      <c r="C20" s="202"/>
      <c r="D20" s="203"/>
      <c r="E20" s="61">
        <f>+'Plan i izvršenje'!E86</f>
        <v>139580</v>
      </c>
      <c r="F20" s="61">
        <f>+'Plan i izvršenje'!F86</f>
        <v>132506.28</v>
      </c>
    </row>
    <row r="21" spans="2:6" s="12" customFormat="1" ht="45" customHeight="1">
      <c r="B21" s="207" t="s">
        <v>123</v>
      </c>
      <c r="C21" s="209" t="s">
        <v>132</v>
      </c>
      <c r="D21" s="210"/>
      <c r="E21" s="210"/>
      <c r="F21" s="211"/>
    </row>
    <row r="22" spans="2:6" s="12" customFormat="1" ht="46.5" customHeight="1">
      <c r="B22" s="208"/>
      <c r="C22" s="212"/>
      <c r="D22" s="213"/>
      <c r="E22" s="213"/>
      <c r="F22" s="214"/>
    </row>
    <row r="23" spans="2:6" s="12" customFormat="1" ht="30">
      <c r="B23" s="47" t="s">
        <v>33</v>
      </c>
      <c r="C23" s="47" t="s">
        <v>34</v>
      </c>
      <c r="D23" s="47" t="s">
        <v>35</v>
      </c>
      <c r="E23" s="47" t="s">
        <v>37</v>
      </c>
      <c r="F23" s="47" t="s">
        <v>38</v>
      </c>
    </row>
    <row r="24" spans="2:6" s="12" customFormat="1" ht="46.5" customHeight="1">
      <c r="B24" s="65"/>
      <c r="C24" s="66" t="s">
        <v>43</v>
      </c>
      <c r="D24" s="68" t="s">
        <v>41</v>
      </c>
      <c r="E24" s="68">
        <v>5100</v>
      </c>
      <c r="F24" s="68">
        <v>4673</v>
      </c>
    </row>
    <row r="25" spans="2:6" s="12" customFormat="1" ht="20.100000000000001" customHeight="1">
      <c r="B25" s="43"/>
      <c r="C25" s="43"/>
      <c r="D25" s="43"/>
    </row>
    <row r="26" spans="2:6" s="12" customFormat="1">
      <c r="B26" s="199" t="s">
        <v>27</v>
      </c>
      <c r="C26" s="200" t="s">
        <v>40</v>
      </c>
      <c r="D26" s="201"/>
      <c r="E26" s="51" t="s">
        <v>29</v>
      </c>
      <c r="F26" s="51" t="s">
        <v>30</v>
      </c>
    </row>
    <row r="27" spans="2:6" s="12" customFormat="1">
      <c r="B27" s="199"/>
      <c r="C27" s="202"/>
      <c r="D27" s="203"/>
      <c r="E27" s="61">
        <f>+'Plan i izvršenje'!E102</f>
        <v>259446</v>
      </c>
      <c r="F27" s="61">
        <f>+'Plan i izvršenje'!F102</f>
        <v>234068.73</v>
      </c>
    </row>
    <row r="28" spans="2:6" s="12" customFormat="1">
      <c r="B28" s="207" t="s">
        <v>123</v>
      </c>
      <c r="C28" s="209" t="s">
        <v>148</v>
      </c>
      <c r="D28" s="222"/>
      <c r="E28" s="222"/>
      <c r="F28" s="223"/>
    </row>
    <row r="29" spans="2:6" s="12" customFormat="1" ht="103.5" customHeight="1">
      <c r="B29" s="208"/>
      <c r="C29" s="224"/>
      <c r="D29" s="225"/>
      <c r="E29" s="225"/>
      <c r="F29" s="226"/>
    </row>
    <row r="30" spans="2:6" s="12" customFormat="1" ht="30">
      <c r="B30" s="47" t="s">
        <v>33</v>
      </c>
      <c r="C30" s="47" t="s">
        <v>34</v>
      </c>
      <c r="D30" s="47" t="s">
        <v>35</v>
      </c>
      <c r="E30" s="47" t="s">
        <v>37</v>
      </c>
      <c r="F30" s="47" t="s">
        <v>38</v>
      </c>
    </row>
    <row r="31" spans="2:6" s="12" customFormat="1" ht="30">
      <c r="B31" s="52"/>
      <c r="C31" s="69" t="s">
        <v>133</v>
      </c>
      <c r="D31" s="70" t="s">
        <v>36</v>
      </c>
      <c r="E31" s="181">
        <v>1</v>
      </c>
      <c r="F31" s="181">
        <v>1</v>
      </c>
    </row>
    <row r="32" spans="2:6" s="12" customFormat="1" ht="20.100000000000001" customHeight="1">
      <c r="B32" s="44"/>
      <c r="C32" s="43"/>
      <c r="D32" s="43"/>
    </row>
    <row r="33" spans="2:7" s="12" customFormat="1" ht="20.100000000000001" customHeight="1">
      <c r="B33" s="199" t="s">
        <v>27</v>
      </c>
      <c r="C33" s="200" t="s">
        <v>98</v>
      </c>
      <c r="D33" s="201"/>
      <c r="E33" s="51" t="s">
        <v>29</v>
      </c>
      <c r="F33" s="51" t="s">
        <v>30</v>
      </c>
    </row>
    <row r="34" spans="2:7" s="12" customFormat="1" ht="20.100000000000001" customHeight="1">
      <c r="B34" s="199"/>
      <c r="C34" s="202"/>
      <c r="D34" s="203"/>
      <c r="E34" s="61">
        <f>+'Plan i izvršenje'!E118</f>
        <v>4713</v>
      </c>
      <c r="F34" s="61">
        <f>+'Plan i izvršenje'!F118</f>
        <v>4712.12</v>
      </c>
    </row>
    <row r="35" spans="2:7" s="12" customFormat="1" ht="20.100000000000001" customHeight="1">
      <c r="B35" s="207" t="s">
        <v>123</v>
      </c>
      <c r="C35" s="209" t="s">
        <v>134</v>
      </c>
      <c r="D35" s="210"/>
      <c r="E35" s="210"/>
      <c r="F35" s="211"/>
    </row>
    <row r="36" spans="2:7" s="12" customFormat="1" ht="19.5" customHeight="1">
      <c r="B36" s="208"/>
      <c r="C36" s="212"/>
      <c r="D36" s="213"/>
      <c r="E36" s="213"/>
      <c r="F36" s="214"/>
    </row>
    <row r="37" spans="2:7" s="12" customFormat="1" ht="30">
      <c r="B37" s="47" t="s">
        <v>33</v>
      </c>
      <c r="C37" s="47" t="s">
        <v>34</v>
      </c>
      <c r="D37" s="47" t="s">
        <v>35</v>
      </c>
      <c r="E37" s="47" t="s">
        <v>37</v>
      </c>
      <c r="F37" s="47" t="s">
        <v>38</v>
      </c>
    </row>
    <row r="38" spans="2:7" s="12" customFormat="1" ht="30">
      <c r="B38" s="52"/>
      <c r="C38" s="69" t="s">
        <v>135</v>
      </c>
      <c r="D38" s="70" t="s">
        <v>36</v>
      </c>
      <c r="E38" s="181">
        <v>1</v>
      </c>
      <c r="F38" s="181">
        <v>1</v>
      </c>
    </row>
    <row r="39" spans="2:7" s="12" customFormat="1" ht="20.100000000000001" customHeight="1">
      <c r="B39" s="44"/>
      <c r="C39" s="43"/>
      <c r="D39" s="43"/>
    </row>
    <row r="40" spans="2:7" s="12" customFormat="1" ht="20.100000000000001" customHeight="1">
      <c r="B40" s="199" t="s">
        <v>27</v>
      </c>
      <c r="C40" s="200" t="s">
        <v>113</v>
      </c>
      <c r="D40" s="201"/>
      <c r="E40" s="51" t="s">
        <v>29</v>
      </c>
      <c r="F40" s="51" t="s">
        <v>30</v>
      </c>
    </row>
    <row r="41" spans="2:7" s="12" customFormat="1" ht="20.100000000000001" customHeight="1">
      <c r="B41" s="199"/>
      <c r="C41" s="202"/>
      <c r="D41" s="203"/>
      <c r="E41" s="61">
        <f>+'Plan i izvršenje'!E123</f>
        <v>1214800</v>
      </c>
      <c r="F41" s="61">
        <f>+'Plan i izvršenje'!F123</f>
        <v>1061497.3500000001</v>
      </c>
    </row>
    <row r="42" spans="2:7" s="12" customFormat="1" ht="66" customHeight="1">
      <c r="B42" s="158" t="s">
        <v>123</v>
      </c>
      <c r="C42" s="204" t="s">
        <v>137</v>
      </c>
      <c r="D42" s="205"/>
      <c r="E42" s="205"/>
      <c r="F42" s="206"/>
    </row>
    <row r="43" spans="2:7" s="12" customFormat="1" ht="30">
      <c r="B43" s="47" t="s">
        <v>33</v>
      </c>
      <c r="C43" s="47" t="s">
        <v>34</v>
      </c>
      <c r="D43" s="47" t="s">
        <v>35</v>
      </c>
      <c r="E43" s="47" t="s">
        <v>37</v>
      </c>
      <c r="F43" s="47" t="s">
        <v>38</v>
      </c>
    </row>
    <row r="44" spans="2:7" s="12" customFormat="1" ht="33" customHeight="1">
      <c r="B44" s="65"/>
      <c r="C44" s="182" t="s">
        <v>136</v>
      </c>
      <c r="D44" s="52" t="s">
        <v>41</v>
      </c>
      <c r="E44" s="52">
        <v>6200</v>
      </c>
      <c r="F44" s="52">
        <v>23733</v>
      </c>
    </row>
    <row r="45" spans="2:7" s="12" customFormat="1" ht="20.100000000000001" customHeight="1">
      <c r="B45" s="44"/>
      <c r="C45" s="43"/>
      <c r="D45" s="43"/>
    </row>
    <row r="46" spans="2:7" s="12" customFormat="1">
      <c r="B46" s="199" t="s">
        <v>27</v>
      </c>
      <c r="C46" s="200" t="s">
        <v>114</v>
      </c>
      <c r="D46" s="201"/>
      <c r="E46" s="51" t="s">
        <v>29</v>
      </c>
      <c r="F46" s="51" t="s">
        <v>30</v>
      </c>
    </row>
    <row r="47" spans="2:7" s="12" customFormat="1">
      <c r="B47" s="199"/>
      <c r="C47" s="202"/>
      <c r="D47" s="203"/>
      <c r="E47" s="61">
        <f>+'Plan i izvršenje'!E143</f>
        <v>255977</v>
      </c>
      <c r="F47" s="61">
        <f>+'Plan i izvršenje'!F143</f>
        <v>215879.30000000002</v>
      </c>
      <c r="G47" s="67"/>
    </row>
    <row r="48" spans="2:7" s="12" customFormat="1" ht="95.25" customHeight="1">
      <c r="B48" s="158" t="s">
        <v>123</v>
      </c>
      <c r="C48" s="197" t="s">
        <v>139</v>
      </c>
      <c r="D48" s="198"/>
      <c r="E48" s="197"/>
      <c r="F48" s="197"/>
    </row>
    <row r="49" spans="2:16" s="12" customFormat="1" ht="30">
      <c r="B49" s="47" t="s">
        <v>33</v>
      </c>
      <c r="C49" s="47" t="s">
        <v>34</v>
      </c>
      <c r="D49" s="47" t="s">
        <v>35</v>
      </c>
      <c r="E49" s="47" t="s">
        <v>37</v>
      </c>
      <c r="F49" s="47" t="s">
        <v>38</v>
      </c>
    </row>
    <row r="50" spans="2:16" s="12" customFormat="1" ht="33" customHeight="1">
      <c r="B50" s="65"/>
      <c r="C50" s="182" t="s">
        <v>138</v>
      </c>
      <c r="D50" s="52" t="s">
        <v>41</v>
      </c>
      <c r="E50" s="52">
        <v>11500</v>
      </c>
      <c r="F50" s="52">
        <v>21014</v>
      </c>
    </row>
    <row r="51" spans="2:16" s="12" customFormat="1">
      <c r="B51" s="43"/>
      <c r="C51" s="43"/>
      <c r="D51" s="43"/>
    </row>
    <row r="52" spans="2:16" s="12" customFormat="1">
      <c r="B52" s="199" t="s">
        <v>27</v>
      </c>
      <c r="C52" s="200" t="s">
        <v>115</v>
      </c>
      <c r="D52" s="201"/>
      <c r="E52" s="51" t="s">
        <v>29</v>
      </c>
      <c r="F52" s="51" t="s">
        <v>30</v>
      </c>
    </row>
    <row r="53" spans="2:16" s="12" customFormat="1">
      <c r="B53" s="199"/>
      <c r="C53" s="202"/>
      <c r="D53" s="203"/>
      <c r="E53" s="61">
        <f>+'Plan i izvršenje'!E157</f>
        <v>291000</v>
      </c>
      <c r="F53" s="61">
        <f>+'Plan i izvršenje'!F157</f>
        <v>241555.24000000005</v>
      </c>
    </row>
    <row r="54" spans="2:16" s="12" customFormat="1" ht="60.75" customHeight="1">
      <c r="B54" s="158" t="s">
        <v>123</v>
      </c>
      <c r="C54" s="197" t="s">
        <v>141</v>
      </c>
      <c r="D54" s="198"/>
      <c r="E54" s="197"/>
      <c r="F54" s="197"/>
    </row>
    <row r="55" spans="2:16" s="12" customFormat="1" ht="30">
      <c r="B55" s="47" t="s">
        <v>33</v>
      </c>
      <c r="C55" s="47" t="s">
        <v>34</v>
      </c>
      <c r="D55" s="47" t="s">
        <v>35</v>
      </c>
      <c r="E55" s="47" t="s">
        <v>37</v>
      </c>
      <c r="F55" s="47" t="s">
        <v>38</v>
      </c>
    </row>
    <row r="56" spans="2:16" s="12" customFormat="1" ht="33" customHeight="1">
      <c r="B56" s="65"/>
      <c r="C56" s="66" t="s">
        <v>140</v>
      </c>
      <c r="D56" s="68" t="s">
        <v>41</v>
      </c>
      <c r="E56" s="68">
        <v>14</v>
      </c>
      <c r="F56" s="68">
        <v>23</v>
      </c>
    </row>
    <row r="57" spans="2:16" s="12" customFormat="1">
      <c r="B57" s="43"/>
      <c r="C57" s="43"/>
      <c r="D57" s="43"/>
    </row>
    <row r="58" spans="2:16" s="12" customFormat="1" ht="15.75">
      <c r="B58" s="199" t="s">
        <v>31</v>
      </c>
      <c r="C58" s="200" t="s">
        <v>32</v>
      </c>
      <c r="D58" s="201"/>
      <c r="E58" s="51" t="s">
        <v>29</v>
      </c>
      <c r="F58" s="51" t="s">
        <v>30</v>
      </c>
      <c r="L58" s="54"/>
      <c r="M58" s="215"/>
      <c r="N58" s="215"/>
      <c r="O58" s="55"/>
      <c r="P58" s="55"/>
    </row>
    <row r="59" spans="2:16" s="12" customFormat="1" ht="15.75">
      <c r="B59" s="199"/>
      <c r="C59" s="202"/>
      <c r="D59" s="203"/>
      <c r="E59" s="61">
        <f>+'Plan i izvršenje'!E166</f>
        <v>683200</v>
      </c>
      <c r="F59" s="61">
        <f>+'Plan i izvršenje'!F166</f>
        <v>670609.77</v>
      </c>
      <c r="L59" s="54"/>
      <c r="M59" s="215"/>
      <c r="N59" s="215"/>
      <c r="O59" s="55"/>
      <c r="P59" s="55"/>
    </row>
    <row r="60" spans="2:16" s="12" customFormat="1" ht="45">
      <c r="B60" s="158" t="s">
        <v>123</v>
      </c>
      <c r="C60" s="197" t="s">
        <v>142</v>
      </c>
      <c r="D60" s="198"/>
      <c r="E60" s="197"/>
      <c r="F60" s="197"/>
      <c r="L60" s="1"/>
      <c r="M60" s="215"/>
      <c r="N60" s="215"/>
      <c r="O60" s="1"/>
      <c r="P60" s="55"/>
    </row>
    <row r="61" spans="2:16" s="12" customFormat="1" ht="30">
      <c r="B61" s="47" t="s">
        <v>33</v>
      </c>
      <c r="C61" s="47" t="s">
        <v>34</v>
      </c>
      <c r="D61" s="47" t="s">
        <v>35</v>
      </c>
      <c r="E61" s="47" t="s">
        <v>37</v>
      </c>
      <c r="F61" s="47" t="s">
        <v>38</v>
      </c>
    </row>
    <row r="62" spans="2:16" s="12" customFormat="1" ht="30.75" customHeight="1">
      <c r="B62" s="52"/>
      <c r="C62" s="69" t="s">
        <v>143</v>
      </c>
      <c r="D62" s="70" t="s">
        <v>36</v>
      </c>
      <c r="E62" s="181">
        <v>1</v>
      </c>
      <c r="F62" s="181">
        <v>1</v>
      </c>
    </row>
    <row r="63" spans="2:16" s="12" customFormat="1" ht="15.75">
      <c r="B63" s="43"/>
      <c r="C63" s="43"/>
      <c r="D63" s="43"/>
      <c r="L63" s="56"/>
      <c r="M63" s="57"/>
      <c r="N63" s="58"/>
      <c r="O63" s="59"/>
      <c r="P63" s="59"/>
    </row>
    <row r="64" spans="2:16" s="12" customFormat="1" ht="15.75">
      <c r="B64" s="199" t="s">
        <v>31</v>
      </c>
      <c r="C64" s="200" t="s">
        <v>99</v>
      </c>
      <c r="D64" s="201"/>
      <c r="E64" s="51" t="s">
        <v>29</v>
      </c>
      <c r="F64" s="51" t="s">
        <v>30</v>
      </c>
      <c r="L64" s="56"/>
      <c r="M64" s="57"/>
      <c r="N64" s="58"/>
      <c r="O64" s="59"/>
      <c r="P64" s="59"/>
    </row>
    <row r="65" spans="2:6" s="12" customFormat="1">
      <c r="B65" s="199"/>
      <c r="C65" s="202"/>
      <c r="D65" s="203"/>
      <c r="E65" s="61">
        <f>+'Plan i izvršenje'!E173</f>
        <v>96574</v>
      </c>
      <c r="F65" s="61">
        <f>+'Plan i izvršenje'!F173</f>
        <v>96389.76999999999</v>
      </c>
    </row>
    <row r="66" spans="2:6" s="12" customFormat="1" ht="45">
      <c r="B66" s="158" t="s">
        <v>123</v>
      </c>
      <c r="C66" s="197" t="s">
        <v>144</v>
      </c>
      <c r="D66" s="198"/>
      <c r="E66" s="197"/>
      <c r="F66" s="197"/>
    </row>
    <row r="67" spans="2:6" s="12" customFormat="1" ht="30">
      <c r="B67" s="47" t="s">
        <v>33</v>
      </c>
      <c r="C67" s="47" t="s">
        <v>34</v>
      </c>
      <c r="D67" s="47" t="s">
        <v>35</v>
      </c>
      <c r="E67" s="47" t="s">
        <v>37</v>
      </c>
      <c r="F67" s="47" t="s">
        <v>38</v>
      </c>
    </row>
    <row r="68" spans="2:6" s="12" customFormat="1" ht="30.75" customHeight="1">
      <c r="B68" s="52"/>
      <c r="C68" s="69" t="s">
        <v>143</v>
      </c>
      <c r="D68" s="70" t="s">
        <v>36</v>
      </c>
      <c r="E68" s="181">
        <v>1</v>
      </c>
      <c r="F68" s="181">
        <v>1</v>
      </c>
    </row>
    <row r="69" spans="2:6" s="12" customFormat="1">
      <c r="B69" s="43"/>
      <c r="C69" s="43"/>
      <c r="D69" s="43"/>
    </row>
    <row r="70" spans="2:6" s="12" customFormat="1">
      <c r="B70" s="199" t="s">
        <v>31</v>
      </c>
      <c r="C70" s="200" t="s">
        <v>121</v>
      </c>
      <c r="D70" s="201"/>
      <c r="E70" s="51" t="s">
        <v>29</v>
      </c>
      <c r="F70" s="51" t="s">
        <v>30</v>
      </c>
    </row>
    <row r="71" spans="2:6" s="12" customFormat="1">
      <c r="B71" s="199"/>
      <c r="C71" s="202"/>
      <c r="D71" s="203"/>
      <c r="E71" s="61">
        <f>+'Plan i izvršenje'!E178</f>
        <v>105000</v>
      </c>
      <c r="F71" s="61">
        <f>+'Plan i izvršenje'!F178</f>
        <v>0</v>
      </c>
    </row>
    <row r="72" spans="2:6" s="12" customFormat="1" ht="45">
      <c r="B72" s="158" t="s">
        <v>123</v>
      </c>
      <c r="C72" s="197" t="s">
        <v>146</v>
      </c>
      <c r="D72" s="198"/>
      <c r="E72" s="197"/>
      <c r="F72" s="197"/>
    </row>
    <row r="73" spans="2:6" s="12" customFormat="1" ht="30">
      <c r="B73" s="47" t="s">
        <v>33</v>
      </c>
      <c r="C73" s="47" t="s">
        <v>34</v>
      </c>
      <c r="D73" s="47" t="s">
        <v>35</v>
      </c>
      <c r="E73" s="47" t="s">
        <v>37</v>
      </c>
      <c r="F73" s="47" t="s">
        <v>38</v>
      </c>
    </row>
    <row r="74" spans="2:6" s="12" customFormat="1" ht="30.75" customHeight="1">
      <c r="B74" s="52"/>
      <c r="C74" s="69" t="s">
        <v>145</v>
      </c>
      <c r="D74" s="70" t="s">
        <v>36</v>
      </c>
      <c r="E74" s="181">
        <v>1</v>
      </c>
      <c r="F74" s="181">
        <v>0</v>
      </c>
    </row>
    <row r="75" spans="2:6" s="12" customFormat="1">
      <c r="B75" s="43"/>
      <c r="C75" s="43"/>
      <c r="D75" s="43"/>
    </row>
    <row r="76" spans="2:6">
      <c r="B76" s="199" t="s">
        <v>31</v>
      </c>
      <c r="C76" s="200" t="s">
        <v>122</v>
      </c>
      <c r="D76" s="201"/>
      <c r="E76" s="51" t="s">
        <v>29</v>
      </c>
      <c r="F76" s="51" t="s">
        <v>30</v>
      </c>
    </row>
    <row r="77" spans="2:6">
      <c r="B77" s="199"/>
      <c r="C77" s="202"/>
      <c r="D77" s="203"/>
      <c r="E77" s="61">
        <f>+'Plan i izvršenje'!E183</f>
        <v>6650</v>
      </c>
      <c r="F77" s="61">
        <f>+'Plan i izvršenje'!F183</f>
        <v>6650</v>
      </c>
    </row>
    <row r="78" spans="2:6" ht="45">
      <c r="B78" s="158" t="s">
        <v>123</v>
      </c>
      <c r="C78" s="197" t="s">
        <v>147</v>
      </c>
      <c r="D78" s="198"/>
      <c r="E78" s="197"/>
      <c r="F78" s="197"/>
    </row>
    <row r="79" spans="2:6" s="12" customFormat="1" ht="30">
      <c r="B79" s="47" t="s">
        <v>33</v>
      </c>
      <c r="C79" s="47" t="s">
        <v>34</v>
      </c>
      <c r="D79" s="47" t="s">
        <v>35</v>
      </c>
      <c r="E79" s="47" t="s">
        <v>37</v>
      </c>
      <c r="F79" s="47" t="s">
        <v>38</v>
      </c>
    </row>
    <row r="80" spans="2:6" s="12" customFormat="1" ht="30.75" customHeight="1">
      <c r="B80" s="52"/>
      <c r="C80" s="69" t="s">
        <v>145</v>
      </c>
      <c r="D80" s="70" t="s">
        <v>36</v>
      </c>
      <c r="E80" s="181">
        <v>1</v>
      </c>
      <c r="F80" s="181">
        <v>1</v>
      </c>
    </row>
    <row r="82" spans="5:6">
      <c r="E82" s="179"/>
      <c r="F82" s="179"/>
    </row>
  </sheetData>
  <mergeCells count="43">
    <mergeCell ref="B64:B65"/>
    <mergeCell ref="C64:D65"/>
    <mergeCell ref="C66:F66"/>
    <mergeCell ref="B11:B15"/>
    <mergeCell ref="B3:B4"/>
    <mergeCell ref="B9:B10"/>
    <mergeCell ref="B28:B29"/>
    <mergeCell ref="C28:F29"/>
    <mergeCell ref="B19:B20"/>
    <mergeCell ref="B21:B22"/>
    <mergeCell ref="B26:B27"/>
    <mergeCell ref="C19:D20"/>
    <mergeCell ref="C26:D27"/>
    <mergeCell ref="C21:F22"/>
    <mergeCell ref="B46:B47"/>
    <mergeCell ref="C48:F48"/>
    <mergeCell ref="B1:F1"/>
    <mergeCell ref="C5:F5"/>
    <mergeCell ref="C3:D4"/>
    <mergeCell ref="C9:D10"/>
    <mergeCell ref="C11:F15"/>
    <mergeCell ref="M58:M60"/>
    <mergeCell ref="N58:N60"/>
    <mergeCell ref="C46:D47"/>
    <mergeCell ref="B52:B53"/>
    <mergeCell ref="C52:D53"/>
    <mergeCell ref="C54:F54"/>
    <mergeCell ref="B58:B59"/>
    <mergeCell ref="C58:D59"/>
    <mergeCell ref="C60:F60"/>
    <mergeCell ref="B40:B41"/>
    <mergeCell ref="C40:D41"/>
    <mergeCell ref="C42:F42"/>
    <mergeCell ref="B33:B34"/>
    <mergeCell ref="C33:D34"/>
    <mergeCell ref="B35:B36"/>
    <mergeCell ref="C35:F36"/>
    <mergeCell ref="C78:F78"/>
    <mergeCell ref="B70:B71"/>
    <mergeCell ref="C70:D71"/>
    <mergeCell ref="C72:F72"/>
    <mergeCell ref="B76:B77"/>
    <mergeCell ref="C76:D77"/>
  </mergeCells>
  <pageMargins left="0.7" right="0.7" top="0.75" bottom="0.75" header="0.3" footer="0.3"/>
  <pageSetup paperSize="9" scale="72" orientation="portrait" r:id="rId1"/>
  <colBreaks count="1" manualBreakCount="1">
    <brk id="6" max="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C5:N29"/>
  <sheetViews>
    <sheetView zoomScaleNormal="100" workbookViewId="0">
      <selection activeCell="C27" sqref="C27"/>
    </sheetView>
  </sheetViews>
  <sheetFormatPr defaultRowHeight="15"/>
  <cols>
    <col min="3" max="3" width="91.5703125" customWidth="1"/>
    <col min="5" max="5" width="14.28515625" bestFit="1" customWidth="1"/>
  </cols>
  <sheetData>
    <row r="5" spans="3:14">
      <c r="C5" t="s">
        <v>149</v>
      </c>
      <c r="E5" s="142"/>
      <c r="F5" s="142"/>
      <c r="G5" s="142"/>
      <c r="H5" s="142"/>
      <c r="I5" s="142"/>
      <c r="J5" s="142"/>
      <c r="K5" s="142"/>
      <c r="L5" s="142"/>
      <c r="M5" s="142"/>
      <c r="N5" s="63"/>
    </row>
    <row r="6" spans="3:14">
      <c r="C6" s="157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3:14"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3:14" ht="50.1" customHeight="1">
      <c r="C8" s="43" t="s">
        <v>150</v>
      </c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3:14" ht="50.1" customHeight="1">
      <c r="C9" s="1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3:14">
      <c r="C10" s="156" t="s">
        <v>97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3:14">
      <c r="C11" s="156" t="s">
        <v>96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3:14">
      <c r="C12" s="156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3:14" ht="50.1" customHeight="1">
      <c r="C13" s="43" t="s">
        <v>151</v>
      </c>
      <c r="E13" s="180"/>
      <c r="F13" s="63"/>
      <c r="G13" s="63"/>
      <c r="H13" s="63"/>
      <c r="I13" s="63"/>
      <c r="J13" s="63"/>
      <c r="K13" s="63"/>
      <c r="L13" s="63"/>
      <c r="M13" s="63"/>
      <c r="N13" s="63"/>
    </row>
    <row r="14" spans="3:14" ht="43.5" customHeight="1">
      <c r="C14" s="43" t="s">
        <v>152</v>
      </c>
      <c r="E14" s="180"/>
      <c r="F14" s="63"/>
      <c r="G14" s="63"/>
      <c r="H14" s="63"/>
      <c r="I14" s="63"/>
      <c r="J14" s="63"/>
      <c r="K14" s="63"/>
      <c r="L14" s="63"/>
      <c r="M14" s="63"/>
      <c r="N14" s="63"/>
    </row>
    <row r="15" spans="3:14" ht="57" customHeight="1">
      <c r="C15" s="43" t="s">
        <v>153</v>
      </c>
      <c r="E15" s="180"/>
      <c r="F15" s="63"/>
      <c r="G15" s="63"/>
      <c r="H15" s="63"/>
      <c r="I15" s="63"/>
      <c r="J15" s="63"/>
      <c r="K15" s="63"/>
      <c r="L15" s="63"/>
      <c r="M15" s="63"/>
      <c r="N15" s="63"/>
    </row>
    <row r="16" spans="3:14" ht="58.5" customHeight="1">
      <c r="C16" s="43" t="s">
        <v>125</v>
      </c>
      <c r="E16" s="180"/>
      <c r="F16" s="63"/>
      <c r="G16" s="63"/>
      <c r="H16" s="63"/>
      <c r="I16" s="63"/>
      <c r="J16" s="63"/>
      <c r="K16" s="63"/>
      <c r="L16" s="63"/>
      <c r="M16" s="63"/>
      <c r="N16" s="63"/>
    </row>
    <row r="17" spans="3:14" ht="53.25" customHeight="1">
      <c r="C17" s="43" t="s">
        <v>124</v>
      </c>
      <c r="E17" s="180"/>
      <c r="F17" s="63"/>
      <c r="G17" s="63"/>
      <c r="H17" s="63"/>
      <c r="I17" s="63"/>
      <c r="J17" s="63"/>
      <c r="K17" s="63"/>
      <c r="L17" s="63"/>
      <c r="M17" s="63"/>
      <c r="N17" s="63"/>
    </row>
    <row r="18" spans="3:14"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20" spans="3:14">
      <c r="C20" s="183" t="s">
        <v>156</v>
      </c>
    </row>
    <row r="21" spans="3:14">
      <c r="C21" s="183" t="s">
        <v>157</v>
      </c>
      <c r="D21" s="153"/>
    </row>
    <row r="22" spans="3:14">
      <c r="C22" s="184" t="s">
        <v>158</v>
      </c>
      <c r="D22" s="153"/>
    </row>
    <row r="23" spans="3:14">
      <c r="D23" s="153"/>
    </row>
    <row r="25" spans="3:14">
      <c r="D25" s="74"/>
    </row>
    <row r="29" spans="3:14">
      <c r="D29" s="154"/>
      <c r="E29" s="153"/>
      <c r="F29" s="153"/>
      <c r="G29" s="155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Prva strana </vt:lpstr>
      <vt:lpstr>Račun prihoda i rashoda</vt:lpstr>
      <vt:lpstr>Prihodi i rashodi po izvorima</vt:lpstr>
      <vt:lpstr>Plan i izvršenje</vt:lpstr>
      <vt:lpstr>Obrazloženje po programima</vt:lpstr>
      <vt:lpstr>Odluka o raspodjeli rezultata</vt:lpstr>
      <vt:lpstr>'Obrazloženje po programima'!Print_Area</vt:lpstr>
      <vt:lpstr>'Odluka o raspodjeli rezultata'!Print_Area</vt:lpstr>
      <vt:lpstr>'Plan i izvršenje'!Print_Area</vt:lpstr>
      <vt:lpstr>'Prihodi i rashodi po izvorima'!Print_Area</vt:lpstr>
      <vt:lpstr>'Prva strana '!Print_Area</vt:lpstr>
      <vt:lpstr>'Račun prihoda i rashoda'!Print_Area</vt:lpstr>
      <vt:lpstr>'Plan i izvršenje'!Print_Titles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Sklemencic</dc:creator>
  <cp:lastModifiedBy>Korisnik</cp:lastModifiedBy>
  <cp:lastPrinted>2019-03-14T13:24:11Z</cp:lastPrinted>
  <dcterms:created xsi:type="dcterms:W3CDTF">2016-04-10T10:42:53Z</dcterms:created>
  <dcterms:modified xsi:type="dcterms:W3CDTF">2019-03-14T13:30:32Z</dcterms:modified>
</cp:coreProperties>
</file>